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Stat_RSU_2019_copie_du_20210602\RSU_Profil_2019\TAB_111-à-1110_HU_2019\"/>
    </mc:Choice>
  </mc:AlternateContent>
  <xr:revisionPtr revIDLastSave="0" documentId="8_{471C8A87-EFEB-4C2D-884C-955011DD8170}" xr6:coauthVersionLast="47" xr6:coauthVersionMax="47" xr10:uidLastSave="{00000000-0000-0000-0000-000000000000}"/>
  <bookViews>
    <workbookView xWindow="-108" yWindow="-108" windowWidth="23256" windowHeight="12576" xr2:uid="{00000000-000D-0000-FFFF-FFFF00000000}"/>
  </bookViews>
  <sheets>
    <sheet name="TAB-1.1.1_2019_Web" sheetId="21" r:id="rId1"/>
    <sheet name="TAB-1.1.2_2019_Web" sheetId="22" r:id="rId2"/>
    <sheet name="TAB-1.1.3_2019_Web" sheetId="23" r:id="rId3"/>
    <sheet name="TAB-1.1.4_2019_Web" sheetId="24" r:id="rId4"/>
    <sheet name="TAB-1.1.5_2019_Web" sheetId="25" r:id="rId5"/>
    <sheet name="TAB-1.1.6_2019_Web" sheetId="26" r:id="rId6"/>
    <sheet name="TAB-1.1.7_2019_Web" sheetId="27" r:id="rId7"/>
    <sheet name="TAB-1.1.8_2019_Web" sheetId="28" r:id="rId8"/>
    <sheet name="TAB-1.1.9_2019_Web" sheetId="29" r:id="rId9"/>
    <sheet name="TAB-1.1.10_2019_Web" sheetId="30" r:id="rId10"/>
  </sheets>
  <definedNames>
    <definedName name="Profil_2017_qly" localSheetId="0">#REF!</definedName>
    <definedName name="Profil_2017_qly" localSheetId="1">#REF!</definedName>
    <definedName name="Profil_2017_qly" localSheetId="2">#REF!</definedName>
    <definedName name="Profil_2017_qly" localSheetId="3">#REF!</definedName>
    <definedName name="Profil_2017_qly" localSheetId="6">#REF!</definedName>
    <definedName name="Profil_2017_qly">#REF!</definedName>
    <definedName name="Profil_2017_qty" localSheetId="0">#REF!</definedName>
    <definedName name="Profil_2017_qty" localSheetId="9">#REF!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 name="Profil_2018_qly" localSheetId="9">#REF!</definedName>
    <definedName name="Profil_2018_qly" localSheetId="1">#REF!</definedName>
    <definedName name="Profil_2018_qly" localSheetId="2">#REF!</definedName>
    <definedName name="Profil_2018_qly" localSheetId="3">#REF!</definedName>
    <definedName name="Profil_2018_qly" localSheetId="4">#REF!</definedName>
    <definedName name="Profil_2018_qly" localSheetId="5">#REF!</definedName>
    <definedName name="Profil_2018_qly" localSheetId="6">#REF!</definedName>
    <definedName name="Profil_2018_qly" localSheetId="7">#REF!</definedName>
    <definedName name="Profil_2018_qly" localSheetId="8">#REF!</definedName>
    <definedName name="Profil_2018_qly">#REF!</definedName>
    <definedName name="Profil_2018_qty" localSheetId="9">#REF!</definedName>
    <definedName name="Profil_2018_qty" localSheetId="1">#REF!</definedName>
    <definedName name="Profil_2018_qty" localSheetId="2">#REF!</definedName>
    <definedName name="Profil_2018_qty" localSheetId="3">#REF!</definedName>
    <definedName name="Profil_2018_qty" localSheetId="4">#REF!</definedName>
    <definedName name="Profil_2018_qty" localSheetId="5">#REF!</definedName>
    <definedName name="Profil_2018_qty" localSheetId="6">#REF!</definedName>
    <definedName name="Profil_2018_qty" localSheetId="7">#REF!</definedName>
    <definedName name="Profil_2018_qty" localSheetId="8">#REF!</definedName>
    <definedName name="Profil_2018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30" l="1"/>
  <c r="J48" i="30"/>
  <c r="J45" i="30"/>
  <c r="J44" i="30"/>
  <c r="I44" i="30"/>
  <c r="F44" i="30"/>
  <c r="E44" i="30"/>
  <c r="D44" i="30"/>
  <c r="C44" i="30"/>
  <c r="J42" i="30"/>
  <c r="J40" i="30" s="1"/>
  <c r="I40" i="30"/>
  <c r="G40" i="30"/>
  <c r="F40" i="30"/>
  <c r="E40" i="30"/>
  <c r="D40" i="30"/>
  <c r="C40" i="30"/>
  <c r="I38" i="30"/>
  <c r="G38" i="30"/>
  <c r="F38" i="30"/>
  <c r="E38" i="30"/>
  <c r="D38" i="30"/>
  <c r="C38" i="30"/>
  <c r="J37" i="30"/>
  <c r="J38" i="30" s="1"/>
  <c r="I36" i="30"/>
  <c r="G36" i="30"/>
  <c r="F36" i="30"/>
  <c r="E36" i="30"/>
  <c r="D36" i="30"/>
  <c r="C36" i="30"/>
  <c r="J35" i="30"/>
  <c r="J36" i="30" s="1"/>
  <c r="I34" i="30"/>
  <c r="G34" i="30"/>
  <c r="F34" i="30"/>
  <c r="E34" i="30"/>
  <c r="D34" i="30"/>
  <c r="C34" i="30"/>
  <c r="J33" i="30"/>
  <c r="J34" i="30" s="1"/>
  <c r="I32" i="30"/>
  <c r="G32" i="30"/>
  <c r="F32" i="30"/>
  <c r="E32" i="30"/>
  <c r="D32" i="30"/>
  <c r="C32" i="30"/>
  <c r="J31" i="30"/>
  <c r="J32" i="30" s="1"/>
  <c r="I30" i="30"/>
  <c r="G30" i="30"/>
  <c r="F30" i="30"/>
  <c r="E30" i="30"/>
  <c r="D30" i="30"/>
  <c r="C30" i="30"/>
  <c r="J29" i="30"/>
  <c r="J30" i="30" s="1"/>
  <c r="I28" i="30"/>
  <c r="G28" i="30"/>
  <c r="F28" i="30"/>
  <c r="E28" i="30"/>
  <c r="D28" i="30"/>
  <c r="C28" i="30"/>
  <c r="J27" i="30"/>
  <c r="J28" i="30" s="1"/>
  <c r="I26" i="30"/>
  <c r="G26" i="30"/>
  <c r="F26" i="30"/>
  <c r="E26" i="30"/>
  <c r="D26" i="30"/>
  <c r="C26" i="30"/>
  <c r="J25" i="30"/>
  <c r="J26" i="30" s="1"/>
  <c r="I24" i="30"/>
  <c r="G24" i="30"/>
  <c r="F24" i="30"/>
  <c r="E24" i="30"/>
  <c r="D24" i="30"/>
  <c r="C24" i="30"/>
  <c r="J23" i="30"/>
  <c r="J24" i="30" s="1"/>
  <c r="I22" i="30"/>
  <c r="G22" i="30"/>
  <c r="F22" i="30"/>
  <c r="E22" i="30"/>
  <c r="D22" i="30"/>
  <c r="C22" i="30"/>
  <c r="J21" i="30"/>
  <c r="J22" i="30" s="1"/>
  <c r="I20" i="30"/>
  <c r="G20" i="30"/>
  <c r="F20" i="30"/>
  <c r="E20" i="30"/>
  <c r="D20" i="30"/>
  <c r="C20" i="30"/>
  <c r="J19" i="30"/>
  <c r="J20" i="30" s="1"/>
  <c r="I18" i="30"/>
  <c r="G18" i="30"/>
  <c r="F18" i="30"/>
  <c r="E18" i="30"/>
  <c r="D18" i="30"/>
  <c r="C18" i="30"/>
  <c r="J17" i="30"/>
  <c r="J18" i="30" s="1"/>
  <c r="I16" i="30"/>
  <c r="G16" i="30"/>
  <c r="F16" i="30"/>
  <c r="E16" i="30"/>
  <c r="D16" i="30"/>
  <c r="C16" i="30"/>
  <c r="J15" i="30"/>
  <c r="J16" i="30" s="1"/>
  <c r="I14" i="30"/>
  <c r="G14" i="30"/>
  <c r="F14" i="30"/>
  <c r="E14" i="30"/>
  <c r="D14" i="30"/>
  <c r="C14" i="30"/>
  <c r="J13" i="30"/>
  <c r="J14" i="30" s="1"/>
  <c r="I12" i="30"/>
  <c r="G12" i="30"/>
  <c r="F12" i="30"/>
  <c r="E12" i="30"/>
  <c r="D12" i="30"/>
  <c r="C12" i="30"/>
  <c r="J11" i="30"/>
  <c r="J12" i="30" s="1"/>
  <c r="I10" i="30"/>
  <c r="G10" i="30"/>
  <c r="F10" i="30"/>
  <c r="E10" i="30"/>
  <c r="D10" i="30"/>
  <c r="C10" i="30"/>
  <c r="J9" i="30"/>
  <c r="J10" i="30" s="1"/>
  <c r="I8" i="30"/>
  <c r="G8" i="30"/>
  <c r="F8" i="30"/>
  <c r="E8" i="30"/>
  <c r="D8" i="30"/>
  <c r="C8" i="30"/>
  <c r="J7" i="30"/>
  <c r="J8" i="30" s="1"/>
  <c r="J6" i="30"/>
  <c r="I6" i="30"/>
  <c r="G6" i="30"/>
  <c r="F6" i="30"/>
  <c r="E6" i="30"/>
  <c r="D6" i="30"/>
  <c r="C6" i="30"/>
  <c r="J38" i="29" l="1"/>
  <c r="J37" i="29"/>
  <c r="J34" i="29"/>
  <c r="G33" i="29"/>
  <c r="C33" i="29"/>
  <c r="J32" i="29"/>
  <c r="I29" i="29"/>
  <c r="I16" i="29" s="1"/>
  <c r="H29" i="29"/>
  <c r="H18" i="29" s="1"/>
  <c r="G29" i="29"/>
  <c r="G30" i="29" s="1"/>
  <c r="F29" i="29"/>
  <c r="F22" i="29" s="1"/>
  <c r="E29" i="29"/>
  <c r="E24" i="29" s="1"/>
  <c r="D29" i="29"/>
  <c r="D30" i="29" s="1"/>
  <c r="C29" i="29"/>
  <c r="C30" i="29" s="1"/>
  <c r="I28" i="29"/>
  <c r="G28" i="29"/>
  <c r="F28" i="29"/>
  <c r="E28" i="29"/>
  <c r="D28" i="29"/>
  <c r="C28" i="29"/>
  <c r="J27" i="29"/>
  <c r="I26" i="29"/>
  <c r="G26" i="29"/>
  <c r="F26" i="29"/>
  <c r="E26" i="29"/>
  <c r="C26" i="29"/>
  <c r="J25" i="29"/>
  <c r="J26" i="29" s="1"/>
  <c r="G24" i="29"/>
  <c r="F24" i="29"/>
  <c r="C24" i="29"/>
  <c r="J23" i="29"/>
  <c r="J24" i="29" s="1"/>
  <c r="G22" i="29"/>
  <c r="C22" i="29"/>
  <c r="J21" i="29"/>
  <c r="J22" i="29" s="1"/>
  <c r="I20" i="29"/>
  <c r="H20" i="29"/>
  <c r="G20" i="29"/>
  <c r="F20" i="29"/>
  <c r="E20" i="29"/>
  <c r="D20" i="29"/>
  <c r="C20" i="29"/>
  <c r="J19" i="29"/>
  <c r="J20" i="29" s="1"/>
  <c r="I18" i="29"/>
  <c r="G18" i="29"/>
  <c r="F18" i="29"/>
  <c r="E18" i="29"/>
  <c r="C18" i="29"/>
  <c r="J17" i="29"/>
  <c r="G16" i="29"/>
  <c r="F16" i="29"/>
  <c r="C16" i="29"/>
  <c r="J15" i="29"/>
  <c r="G14" i="29"/>
  <c r="C14" i="29"/>
  <c r="J13" i="29"/>
  <c r="J14" i="29" s="1"/>
  <c r="I12" i="29"/>
  <c r="H12" i="29"/>
  <c r="G12" i="29"/>
  <c r="F12" i="29"/>
  <c r="E12" i="29"/>
  <c r="D12" i="29"/>
  <c r="C12" i="29"/>
  <c r="J11" i="29"/>
  <c r="J12" i="29" s="1"/>
  <c r="I10" i="29"/>
  <c r="G10" i="29"/>
  <c r="F10" i="29"/>
  <c r="E10" i="29"/>
  <c r="C10" i="29"/>
  <c r="J9" i="29"/>
  <c r="G8" i="29"/>
  <c r="F8" i="29"/>
  <c r="C8" i="29"/>
  <c r="J7" i="29"/>
  <c r="J29" i="29" s="1"/>
  <c r="G6" i="29"/>
  <c r="C6" i="29"/>
  <c r="J5" i="29"/>
  <c r="J33" i="29" l="1"/>
  <c r="J30" i="29"/>
  <c r="J18" i="29"/>
  <c r="J10" i="29"/>
  <c r="J28" i="29"/>
  <c r="J6" i="29"/>
  <c r="J16" i="29"/>
  <c r="H6" i="29"/>
  <c r="D14" i="29"/>
  <c r="H22" i="29"/>
  <c r="E30" i="29"/>
  <c r="D33" i="29"/>
  <c r="I6" i="29"/>
  <c r="H8" i="29"/>
  <c r="E14" i="29"/>
  <c r="D16" i="29"/>
  <c r="I22" i="29"/>
  <c r="H24" i="29"/>
  <c r="F30" i="29"/>
  <c r="E33" i="29"/>
  <c r="I8" i="29"/>
  <c r="H10" i="29"/>
  <c r="F14" i="29"/>
  <c r="E16" i="29"/>
  <c r="D18" i="29"/>
  <c r="I24" i="29"/>
  <c r="H26" i="29"/>
  <c r="F33" i="29"/>
  <c r="J8" i="29"/>
  <c r="H28" i="29"/>
  <c r="H30" i="29"/>
  <c r="D6" i="29"/>
  <c r="H14" i="29"/>
  <c r="D22" i="29"/>
  <c r="I30" i="29"/>
  <c r="I33" i="29"/>
  <c r="E6" i="29"/>
  <c r="D8" i="29"/>
  <c r="I14" i="29"/>
  <c r="H16" i="29"/>
  <c r="E22" i="29"/>
  <c r="D24" i="29"/>
  <c r="F6" i="29"/>
  <c r="E8" i="29"/>
  <c r="D10" i="29"/>
  <c r="D26" i="29"/>
  <c r="J32" i="28" l="1"/>
  <c r="J31" i="28"/>
  <c r="J28" i="28"/>
  <c r="I27" i="28"/>
  <c r="G27" i="28"/>
  <c r="E27" i="28"/>
  <c r="D27" i="28"/>
  <c r="C27" i="28"/>
  <c r="J26" i="28"/>
  <c r="I24" i="28"/>
  <c r="G24" i="28"/>
  <c r="E24" i="28"/>
  <c r="D24" i="28"/>
  <c r="C24" i="28"/>
  <c r="I23" i="28"/>
  <c r="G23" i="28"/>
  <c r="G22" i="28" s="1"/>
  <c r="F23" i="28"/>
  <c r="F22" i="28" s="1"/>
  <c r="E23" i="28"/>
  <c r="D23" i="28"/>
  <c r="D22" i="28" s="1"/>
  <c r="C23" i="28"/>
  <c r="C22" i="28" s="1"/>
  <c r="I22" i="28"/>
  <c r="E22" i="28"/>
  <c r="J21" i="28"/>
  <c r="I20" i="28"/>
  <c r="E20" i="28"/>
  <c r="J19" i="28"/>
  <c r="I18" i="28"/>
  <c r="E18" i="28"/>
  <c r="J17" i="28"/>
  <c r="I16" i="28"/>
  <c r="E16" i="28"/>
  <c r="J15" i="28"/>
  <c r="I14" i="28"/>
  <c r="E14" i="28"/>
  <c r="J13" i="28"/>
  <c r="I12" i="28"/>
  <c r="E12" i="28"/>
  <c r="J11" i="28"/>
  <c r="I10" i="28"/>
  <c r="E10" i="28"/>
  <c r="J9" i="28"/>
  <c r="I8" i="28"/>
  <c r="E8" i="28"/>
  <c r="J7" i="28"/>
  <c r="I6" i="28"/>
  <c r="E6" i="28"/>
  <c r="J5" i="28"/>
  <c r="J23" i="28" s="1"/>
  <c r="J16" i="28" l="1"/>
  <c r="J22" i="28"/>
  <c r="J18" i="28"/>
  <c r="J10" i="28"/>
  <c r="J24" i="28"/>
  <c r="J12" i="28"/>
  <c r="J8" i="28"/>
  <c r="J20" i="28"/>
  <c r="J14" i="28"/>
  <c r="J6" i="28"/>
  <c r="C6" i="28"/>
  <c r="C8" i="28"/>
  <c r="C10" i="28"/>
  <c r="C12" i="28"/>
  <c r="C14" i="28"/>
  <c r="C16" i="28"/>
  <c r="C18" i="28"/>
  <c r="C20" i="28"/>
  <c r="D6" i="28"/>
  <c r="D8" i="28"/>
  <c r="D10" i="28"/>
  <c r="D12" i="28"/>
  <c r="D14" i="28"/>
  <c r="D16" i="28"/>
  <c r="D18" i="28"/>
  <c r="D20" i="28"/>
  <c r="F24" i="28"/>
  <c r="F27" i="28"/>
  <c r="J27" i="28" s="1"/>
  <c r="F8" i="28"/>
  <c r="F16" i="28"/>
  <c r="G6" i="28"/>
  <c r="G8" i="28"/>
  <c r="G10" i="28"/>
  <c r="G12" i="28"/>
  <c r="G14" i="28"/>
  <c r="G16" i="28"/>
  <c r="G18" i="28"/>
  <c r="G20" i="28"/>
  <c r="F6" i="28"/>
  <c r="F10" i="28"/>
  <c r="F12" i="28"/>
  <c r="F14" i="28"/>
  <c r="F18" i="28"/>
  <c r="F20" i="28"/>
  <c r="J30" i="27" l="1"/>
  <c r="J29" i="27"/>
  <c r="J26" i="27"/>
  <c r="H25" i="27"/>
  <c r="D25" i="27"/>
  <c r="J24" i="27"/>
  <c r="I21" i="27"/>
  <c r="I10" i="27" s="1"/>
  <c r="H21" i="27"/>
  <c r="H22" i="27" s="1"/>
  <c r="G21" i="27"/>
  <c r="G14" i="27" s="1"/>
  <c r="F21" i="27"/>
  <c r="F16" i="27" s="1"/>
  <c r="E21" i="27"/>
  <c r="E18" i="27" s="1"/>
  <c r="D21" i="27"/>
  <c r="D22" i="27" s="1"/>
  <c r="C21" i="27"/>
  <c r="C25" i="27" s="1"/>
  <c r="I20" i="27"/>
  <c r="H20" i="27"/>
  <c r="G20" i="27"/>
  <c r="F20" i="27"/>
  <c r="E20" i="27"/>
  <c r="D20" i="27"/>
  <c r="C20" i="27"/>
  <c r="J19" i="27"/>
  <c r="H18" i="27"/>
  <c r="G18" i="27"/>
  <c r="F18" i="27"/>
  <c r="D18" i="27"/>
  <c r="C18" i="27"/>
  <c r="J17" i="27"/>
  <c r="H16" i="27"/>
  <c r="G16" i="27"/>
  <c r="D16" i="27"/>
  <c r="C16" i="27"/>
  <c r="J15" i="27"/>
  <c r="H14" i="27"/>
  <c r="D14" i="27"/>
  <c r="J13" i="27"/>
  <c r="I12" i="27"/>
  <c r="H12" i="27"/>
  <c r="G12" i="27"/>
  <c r="F12" i="27"/>
  <c r="E12" i="27"/>
  <c r="D12" i="27"/>
  <c r="C12" i="27"/>
  <c r="J11" i="27"/>
  <c r="H10" i="27"/>
  <c r="G10" i="27"/>
  <c r="F10" i="27"/>
  <c r="D10" i="27"/>
  <c r="C10" i="27"/>
  <c r="J9" i="27"/>
  <c r="J21" i="27" s="1"/>
  <c r="H8" i="27"/>
  <c r="G8" i="27"/>
  <c r="D8" i="27"/>
  <c r="C8" i="27"/>
  <c r="J7" i="27"/>
  <c r="H6" i="27"/>
  <c r="D6" i="27"/>
  <c r="J5" i="27"/>
  <c r="J6" i="27" s="1"/>
  <c r="J25" i="27" l="1"/>
  <c r="J22" i="27"/>
  <c r="J16" i="27"/>
  <c r="J20" i="27"/>
  <c r="J8" i="27"/>
  <c r="J12" i="27"/>
  <c r="J14" i="27"/>
  <c r="J18" i="27"/>
  <c r="J10" i="27"/>
  <c r="E22" i="27"/>
  <c r="E6" i="27"/>
  <c r="I14" i="27"/>
  <c r="F22" i="27"/>
  <c r="E25" i="27"/>
  <c r="F6" i="27"/>
  <c r="E8" i="27"/>
  <c r="I16" i="27"/>
  <c r="G22" i="27"/>
  <c r="F25" i="27"/>
  <c r="G6" i="27"/>
  <c r="F8" i="27"/>
  <c r="E10" i="27"/>
  <c r="C14" i="27"/>
  <c r="I18" i="27"/>
  <c r="G25" i="27"/>
  <c r="I22" i="27"/>
  <c r="I6" i="27"/>
  <c r="E14" i="27"/>
  <c r="I25" i="27"/>
  <c r="I8" i="27"/>
  <c r="F14" i="27"/>
  <c r="E16" i="27"/>
  <c r="C22" i="27"/>
  <c r="C6" i="27"/>
  <c r="J20" i="26" l="1"/>
  <c r="J19" i="26"/>
  <c r="J16" i="26"/>
  <c r="G15" i="26"/>
  <c r="C15" i="26"/>
  <c r="J14" i="26"/>
  <c r="I11" i="26"/>
  <c r="I15" i="26" s="1"/>
  <c r="H11" i="26"/>
  <c r="H12" i="26" s="1"/>
  <c r="G11" i="26"/>
  <c r="G12" i="26" s="1"/>
  <c r="F11" i="26"/>
  <c r="F15" i="26" s="1"/>
  <c r="E11" i="26"/>
  <c r="E6" i="26" s="1"/>
  <c r="D11" i="26"/>
  <c r="D8" i="26" s="1"/>
  <c r="C11" i="26"/>
  <c r="C12" i="26" s="1"/>
  <c r="I10" i="26"/>
  <c r="H10" i="26"/>
  <c r="G10" i="26"/>
  <c r="F10" i="26"/>
  <c r="E10" i="26"/>
  <c r="D10" i="26"/>
  <c r="C10" i="26"/>
  <c r="J9" i="26"/>
  <c r="J10" i="26" s="1"/>
  <c r="I8" i="26"/>
  <c r="G8" i="26"/>
  <c r="F8" i="26"/>
  <c r="E8" i="26"/>
  <c r="C8" i="26"/>
  <c r="J7" i="26"/>
  <c r="G6" i="26"/>
  <c r="F6" i="26"/>
  <c r="C6" i="26"/>
  <c r="J5" i="26"/>
  <c r="J11" i="26" s="1"/>
  <c r="J15" i="26" l="1"/>
  <c r="J12" i="26"/>
  <c r="J8" i="26"/>
  <c r="D12" i="26"/>
  <c r="E12" i="26"/>
  <c r="D15" i="26"/>
  <c r="H6" i="26"/>
  <c r="F12" i="26"/>
  <c r="E15" i="26"/>
  <c r="I6" i="26"/>
  <c r="H8" i="26"/>
  <c r="J6" i="26"/>
  <c r="I12" i="26"/>
  <c r="D6" i="26"/>
  <c r="J24" i="25" l="1"/>
  <c r="J23" i="25"/>
  <c r="J20" i="25"/>
  <c r="H19" i="25"/>
  <c r="G19" i="25"/>
  <c r="F19" i="25"/>
  <c r="E19" i="25"/>
  <c r="D19" i="25"/>
  <c r="J18" i="25"/>
  <c r="G16" i="25"/>
  <c r="F16" i="25"/>
  <c r="E16" i="25"/>
  <c r="D16" i="25"/>
  <c r="I15" i="25"/>
  <c r="I14" i="25" s="1"/>
  <c r="G15" i="25"/>
  <c r="F15" i="25"/>
  <c r="F14" i="25" s="1"/>
  <c r="E15" i="25"/>
  <c r="E8" i="25" s="1"/>
  <c r="D15" i="25"/>
  <c r="D14" i="25" s="1"/>
  <c r="C15" i="25"/>
  <c r="C19" i="25" s="1"/>
  <c r="G14" i="25"/>
  <c r="J13" i="25"/>
  <c r="G12" i="25"/>
  <c r="J11" i="25"/>
  <c r="G10" i="25"/>
  <c r="J9" i="25"/>
  <c r="G8" i="25"/>
  <c r="J7" i="25"/>
  <c r="G6" i="25"/>
  <c r="J5" i="25"/>
  <c r="C8" i="25" l="1"/>
  <c r="C12" i="25"/>
  <c r="D8" i="25"/>
  <c r="D12" i="25"/>
  <c r="E6" i="25"/>
  <c r="E12" i="25"/>
  <c r="E14" i="25"/>
  <c r="F6" i="25"/>
  <c r="F8" i="25"/>
  <c r="F10" i="25"/>
  <c r="F12" i="25"/>
  <c r="I16" i="25"/>
  <c r="C6" i="25"/>
  <c r="E10" i="25"/>
  <c r="I19" i="25"/>
  <c r="I6" i="25"/>
  <c r="I8" i="25"/>
  <c r="I10" i="25"/>
  <c r="I12" i="25"/>
  <c r="J15" i="25"/>
  <c r="J16" i="25" s="1"/>
  <c r="C10" i="25"/>
  <c r="C14" i="25"/>
  <c r="D6" i="25"/>
  <c r="D10" i="25"/>
  <c r="C16" i="25"/>
  <c r="J10" i="25" l="1"/>
  <c r="J12" i="25"/>
  <c r="J19" i="25"/>
  <c r="J8" i="25"/>
  <c r="J14" i="25"/>
  <c r="J6" i="25"/>
  <c r="X37" i="24" l="1"/>
  <c r="Z36" i="24"/>
  <c r="Y36" i="24"/>
  <c r="X36" i="24"/>
  <c r="X33" i="24"/>
  <c r="Y31" i="24"/>
  <c r="Z31" i="24" s="1"/>
  <c r="X31" i="24"/>
  <c r="W31" i="24"/>
  <c r="T31" i="24"/>
  <c r="Q31" i="24"/>
  <c r="N31" i="24"/>
  <c r="K31" i="24"/>
  <c r="H31" i="24"/>
  <c r="E31" i="24"/>
  <c r="V28" i="24"/>
  <c r="V21" i="24" s="1"/>
  <c r="U28" i="24"/>
  <c r="U23" i="24" s="1"/>
  <c r="S28" i="24"/>
  <c r="S25" i="24" s="1"/>
  <c r="R28" i="24"/>
  <c r="R29" i="24" s="1"/>
  <c r="P28" i="24"/>
  <c r="P27" i="24" s="1"/>
  <c r="O28" i="24"/>
  <c r="O21" i="24" s="1"/>
  <c r="M28" i="24"/>
  <c r="M15" i="24" s="1"/>
  <c r="L28" i="24"/>
  <c r="L23" i="24" s="1"/>
  <c r="J28" i="24"/>
  <c r="J29" i="24" s="1"/>
  <c r="I28" i="24"/>
  <c r="I29" i="24" s="1"/>
  <c r="G28" i="24"/>
  <c r="G21" i="24" s="1"/>
  <c r="F28" i="24"/>
  <c r="F21" i="24" s="1"/>
  <c r="D28" i="24"/>
  <c r="Y28" i="24" s="1"/>
  <c r="C28" i="24"/>
  <c r="C25" i="24" s="1"/>
  <c r="V27" i="24"/>
  <c r="U27" i="24"/>
  <c r="S27" i="24"/>
  <c r="R27" i="24"/>
  <c r="O27" i="24"/>
  <c r="M27" i="24"/>
  <c r="L27" i="24"/>
  <c r="J27" i="24"/>
  <c r="I27" i="24"/>
  <c r="G27" i="24"/>
  <c r="F27" i="24"/>
  <c r="D27" i="24"/>
  <c r="C27" i="24"/>
  <c r="Y26" i="24"/>
  <c r="X26" i="24"/>
  <c r="W26" i="24"/>
  <c r="T26" i="24"/>
  <c r="T27" i="24" s="1"/>
  <c r="Q26" i="24"/>
  <c r="N26" i="24"/>
  <c r="K26" i="24"/>
  <c r="K27" i="24" s="1"/>
  <c r="H26" i="24"/>
  <c r="E26" i="24"/>
  <c r="U25" i="24"/>
  <c r="R25" i="24"/>
  <c r="P25" i="24"/>
  <c r="O25" i="24"/>
  <c r="M25" i="24"/>
  <c r="J25" i="24"/>
  <c r="I25" i="24"/>
  <c r="G25" i="24"/>
  <c r="Y24" i="24"/>
  <c r="Y25" i="24" s="1"/>
  <c r="X24" i="24"/>
  <c r="Z24" i="24" s="1"/>
  <c r="W24" i="24"/>
  <c r="T24" i="24"/>
  <c r="Q24" i="24"/>
  <c r="Q25" i="24" s="1"/>
  <c r="N24" i="24"/>
  <c r="K24" i="24"/>
  <c r="K25" i="24" s="1"/>
  <c r="H24" i="24"/>
  <c r="E24" i="24"/>
  <c r="R23" i="24"/>
  <c r="P23" i="24"/>
  <c r="O23" i="24"/>
  <c r="J23" i="24"/>
  <c r="I23" i="24"/>
  <c r="G23" i="24"/>
  <c r="Z22" i="24"/>
  <c r="Y22" i="24"/>
  <c r="Y23" i="24" s="1"/>
  <c r="X22" i="24"/>
  <c r="W22" i="24"/>
  <c r="T22" i="24"/>
  <c r="Q22" i="24"/>
  <c r="N22" i="24"/>
  <c r="K22" i="24"/>
  <c r="K23" i="24" s="1"/>
  <c r="H22" i="24"/>
  <c r="E22" i="24"/>
  <c r="U21" i="24"/>
  <c r="R21" i="24"/>
  <c r="M21" i="24"/>
  <c r="L21" i="24"/>
  <c r="J21" i="24"/>
  <c r="I21" i="24"/>
  <c r="D21" i="24"/>
  <c r="Y20" i="24"/>
  <c r="Y21" i="24" s="1"/>
  <c r="X20" i="24"/>
  <c r="W20" i="24"/>
  <c r="T20" i="24"/>
  <c r="Q20" i="24"/>
  <c r="N20" i="24"/>
  <c r="K20" i="24"/>
  <c r="K21" i="24" s="1"/>
  <c r="H20" i="24"/>
  <c r="E20" i="24"/>
  <c r="V19" i="24"/>
  <c r="U19" i="24"/>
  <c r="S19" i="24"/>
  <c r="R19" i="24"/>
  <c r="P19" i="24"/>
  <c r="O19" i="24"/>
  <c r="M19" i="24"/>
  <c r="L19" i="24"/>
  <c r="J19" i="24"/>
  <c r="I19" i="24"/>
  <c r="G19" i="24"/>
  <c r="F19" i="24"/>
  <c r="D19" i="24"/>
  <c r="C19" i="24"/>
  <c r="Y18" i="24"/>
  <c r="Y19" i="24" s="1"/>
  <c r="X18" i="24"/>
  <c r="W18" i="24"/>
  <c r="T18" i="24"/>
  <c r="T19" i="24" s="1"/>
  <c r="Q18" i="24"/>
  <c r="N18" i="24"/>
  <c r="K18" i="24"/>
  <c r="H18" i="24"/>
  <c r="E18" i="24"/>
  <c r="V17" i="24"/>
  <c r="U17" i="24"/>
  <c r="R17" i="24"/>
  <c r="P17" i="24"/>
  <c r="O17" i="24"/>
  <c r="M17" i="24"/>
  <c r="J17" i="24"/>
  <c r="I17" i="24"/>
  <c r="G17" i="24"/>
  <c r="F17" i="24"/>
  <c r="Y16" i="24"/>
  <c r="Y17" i="24" s="1"/>
  <c r="X16" i="24"/>
  <c r="W16" i="24"/>
  <c r="T16" i="24"/>
  <c r="T17" i="24" s="1"/>
  <c r="Q16" i="24"/>
  <c r="Q17" i="24" s="1"/>
  <c r="N16" i="24"/>
  <c r="K16" i="24"/>
  <c r="H16" i="24"/>
  <c r="E16" i="24"/>
  <c r="R15" i="24"/>
  <c r="P15" i="24"/>
  <c r="O15" i="24"/>
  <c r="J15" i="24"/>
  <c r="I15" i="24"/>
  <c r="G15" i="24"/>
  <c r="Z14" i="24"/>
  <c r="Y14" i="24"/>
  <c r="Y15" i="24" s="1"/>
  <c r="X14" i="24"/>
  <c r="W14" i="24"/>
  <c r="T14" i="24"/>
  <c r="Q14" i="24"/>
  <c r="N14" i="24"/>
  <c r="K14" i="24"/>
  <c r="H14" i="24"/>
  <c r="E14" i="24"/>
  <c r="U13" i="24"/>
  <c r="R13" i="24"/>
  <c r="M13" i="24"/>
  <c r="L13" i="24"/>
  <c r="J13" i="24"/>
  <c r="I13" i="24"/>
  <c r="D13" i="24"/>
  <c r="Y12" i="24"/>
  <c r="Z12" i="24" s="1"/>
  <c r="X12" i="24"/>
  <c r="W12" i="24"/>
  <c r="T12" i="24"/>
  <c r="Q12" i="24"/>
  <c r="N12" i="24"/>
  <c r="K12" i="24"/>
  <c r="H12" i="24"/>
  <c r="E12" i="24"/>
  <c r="V11" i="24"/>
  <c r="U11" i="24"/>
  <c r="S11" i="24"/>
  <c r="R11" i="24"/>
  <c r="P11" i="24"/>
  <c r="O11" i="24"/>
  <c r="M11" i="24"/>
  <c r="L11" i="24"/>
  <c r="J11" i="24"/>
  <c r="I11" i="24"/>
  <c r="G11" i="24"/>
  <c r="F11" i="24"/>
  <c r="D11" i="24"/>
  <c r="C11" i="24"/>
  <c r="Y10" i="24"/>
  <c r="Y11" i="24" s="1"/>
  <c r="X10" i="24"/>
  <c r="W10" i="24"/>
  <c r="T10" i="24"/>
  <c r="T11" i="24" s="1"/>
  <c r="Q10" i="24"/>
  <c r="Q11" i="24" s="1"/>
  <c r="N10" i="24"/>
  <c r="N28" i="24" s="1"/>
  <c r="K10" i="24"/>
  <c r="K28" i="24" s="1"/>
  <c r="H10" i="24"/>
  <c r="E10" i="24"/>
  <c r="V9" i="24"/>
  <c r="U9" i="24"/>
  <c r="R9" i="24"/>
  <c r="P9" i="24"/>
  <c r="O9" i="24"/>
  <c r="M9" i="24"/>
  <c r="J9" i="24"/>
  <c r="I9" i="24"/>
  <c r="G9" i="24"/>
  <c r="F9" i="24"/>
  <c r="Y8" i="24"/>
  <c r="Y9" i="24" s="1"/>
  <c r="X8" i="24"/>
  <c r="Z8" i="24" s="1"/>
  <c r="W8" i="24"/>
  <c r="T8" i="24"/>
  <c r="T28" i="24" s="1"/>
  <c r="Q8" i="24"/>
  <c r="N8" i="24"/>
  <c r="K8" i="24"/>
  <c r="K9" i="24" s="1"/>
  <c r="H8" i="24"/>
  <c r="E8" i="24"/>
  <c r="R7" i="24"/>
  <c r="P7" i="24"/>
  <c r="O7" i="24"/>
  <c r="J7" i="24"/>
  <c r="I7" i="24"/>
  <c r="G7" i="24"/>
  <c r="Z6" i="24"/>
  <c r="Y6" i="24"/>
  <c r="Y7" i="24" s="1"/>
  <c r="X6" i="24"/>
  <c r="W6" i="24"/>
  <c r="W28" i="24" s="1"/>
  <c r="T6" i="24"/>
  <c r="Q6" i="24"/>
  <c r="Q28" i="24" s="1"/>
  <c r="N6" i="24"/>
  <c r="K6" i="24"/>
  <c r="K7" i="24" s="1"/>
  <c r="H6" i="24"/>
  <c r="H28" i="24" s="1"/>
  <c r="E6" i="24"/>
  <c r="J23" i="23"/>
  <c r="J22" i="23"/>
  <c r="J19" i="23"/>
  <c r="I15" i="23"/>
  <c r="I17" i="23" s="1"/>
  <c r="H15" i="23"/>
  <c r="H17" i="23" s="1"/>
  <c r="G15" i="23"/>
  <c r="G17" i="23" s="1"/>
  <c r="F15" i="23"/>
  <c r="F17" i="23" s="1"/>
  <c r="E15" i="23"/>
  <c r="E17" i="23" s="1"/>
  <c r="D15" i="23"/>
  <c r="D17" i="23" s="1"/>
  <c r="C15" i="23"/>
  <c r="C17" i="23" s="1"/>
  <c r="J14" i="23"/>
  <c r="I12" i="23"/>
  <c r="G12" i="23"/>
  <c r="E12" i="23"/>
  <c r="I11" i="23"/>
  <c r="H11" i="23"/>
  <c r="H8" i="23" s="1"/>
  <c r="G11" i="23"/>
  <c r="F11" i="23"/>
  <c r="F12" i="23" s="1"/>
  <c r="E11" i="23"/>
  <c r="C11" i="23"/>
  <c r="C10" i="23" s="1"/>
  <c r="I10" i="23"/>
  <c r="G10" i="23"/>
  <c r="E10" i="23"/>
  <c r="I8" i="23"/>
  <c r="G8" i="23"/>
  <c r="E8" i="23"/>
  <c r="J7" i="23"/>
  <c r="I6" i="23"/>
  <c r="G6" i="23"/>
  <c r="E6" i="23"/>
  <c r="J5" i="23"/>
  <c r="L32" i="24" l="1"/>
  <c r="N19" i="24"/>
  <c r="N11" i="24"/>
  <c r="N29" i="24"/>
  <c r="N27" i="24"/>
  <c r="N25" i="24"/>
  <c r="N17" i="24"/>
  <c r="N9" i="24"/>
  <c r="W13" i="24"/>
  <c r="W15" i="24"/>
  <c r="W17" i="24"/>
  <c r="H29" i="24"/>
  <c r="H27" i="24"/>
  <c r="H11" i="24"/>
  <c r="F32" i="24"/>
  <c r="H25" i="24"/>
  <c r="H9" i="24"/>
  <c r="H19" i="24"/>
  <c r="H17" i="24"/>
  <c r="W11" i="24"/>
  <c r="X13" i="24"/>
  <c r="X15" i="24"/>
  <c r="Q19" i="24"/>
  <c r="T25" i="24"/>
  <c r="Q27" i="24"/>
  <c r="N21" i="24"/>
  <c r="W23" i="24"/>
  <c r="N7" i="24"/>
  <c r="H13" i="24"/>
  <c r="H15" i="24"/>
  <c r="W19" i="24"/>
  <c r="X21" i="24"/>
  <c r="X23" i="24"/>
  <c r="W27" i="24"/>
  <c r="U32" i="24"/>
  <c r="W29" i="24"/>
  <c r="W9" i="24"/>
  <c r="N23" i="24"/>
  <c r="E13" i="24"/>
  <c r="E15" i="24"/>
  <c r="W21" i="24"/>
  <c r="W25" i="24"/>
  <c r="O32" i="24"/>
  <c r="Q29" i="24"/>
  <c r="Q21" i="24"/>
  <c r="Q13" i="24"/>
  <c r="Q23" i="24"/>
  <c r="Q15" i="24"/>
  <c r="Q7" i="24"/>
  <c r="Q9" i="24"/>
  <c r="K13" i="24"/>
  <c r="K15" i="24"/>
  <c r="K17" i="24"/>
  <c r="X19" i="24"/>
  <c r="E21" i="24"/>
  <c r="E23" i="24"/>
  <c r="Y29" i="24"/>
  <c r="Y27" i="24"/>
  <c r="X11" i="24"/>
  <c r="T23" i="24"/>
  <c r="T15" i="24"/>
  <c r="T7" i="24"/>
  <c r="T21" i="24"/>
  <c r="T29" i="24"/>
  <c r="R32" i="24"/>
  <c r="T13" i="24"/>
  <c r="K29" i="24"/>
  <c r="K19" i="24"/>
  <c r="I32" i="24"/>
  <c r="N13" i="24"/>
  <c r="N15" i="24"/>
  <c r="H21" i="24"/>
  <c r="H23" i="24"/>
  <c r="K11" i="24"/>
  <c r="Y13" i="24"/>
  <c r="S7" i="24"/>
  <c r="S15" i="24"/>
  <c r="C23" i="24"/>
  <c r="G29" i="24"/>
  <c r="D15" i="24"/>
  <c r="Z16" i="24"/>
  <c r="D23" i="24"/>
  <c r="P29" i="24"/>
  <c r="M7" i="24"/>
  <c r="O13" i="24"/>
  <c r="U15" i="24"/>
  <c r="C17" i="24"/>
  <c r="M23" i="24"/>
  <c r="F7" i="24"/>
  <c r="V7" i="24"/>
  <c r="D9" i="24"/>
  <c r="L9" i="24"/>
  <c r="T9" i="24"/>
  <c r="Z10" i="24"/>
  <c r="P13" i="24"/>
  <c r="F15" i="24"/>
  <c r="V15" i="24"/>
  <c r="D17" i="24"/>
  <c r="L17" i="24"/>
  <c r="Z18" i="24"/>
  <c r="P21" i="24"/>
  <c r="F23" i="24"/>
  <c r="V23" i="24"/>
  <c r="D25" i="24"/>
  <c r="L25" i="24"/>
  <c r="Z26" i="24"/>
  <c r="C29" i="24"/>
  <c r="S29" i="24"/>
  <c r="H7" i="24"/>
  <c r="Z20" i="24"/>
  <c r="F25" i="24"/>
  <c r="V25" i="24"/>
  <c r="D29" i="24"/>
  <c r="L29" i="24"/>
  <c r="C13" i="24"/>
  <c r="S13" i="24"/>
  <c r="C21" i="24"/>
  <c r="S21" i="24"/>
  <c r="E28" i="24"/>
  <c r="C32" i="24" s="1"/>
  <c r="X32" i="24" s="1"/>
  <c r="M29" i="24"/>
  <c r="U29" i="24"/>
  <c r="X25" i="24"/>
  <c r="F29" i="24"/>
  <c r="V29" i="24"/>
  <c r="W7" i="24"/>
  <c r="C7" i="24"/>
  <c r="C15" i="24"/>
  <c r="S23" i="24"/>
  <c r="O29" i="24"/>
  <c r="D7" i="24"/>
  <c r="L7" i="24"/>
  <c r="F13" i="24"/>
  <c r="V13" i="24"/>
  <c r="L15" i="24"/>
  <c r="X28" i="24"/>
  <c r="X29" i="24" s="1"/>
  <c r="U7" i="24"/>
  <c r="C9" i="24"/>
  <c r="S9" i="24"/>
  <c r="G13" i="24"/>
  <c r="S17" i="24"/>
  <c r="C8" i="23"/>
  <c r="F10" i="23"/>
  <c r="H12" i="23"/>
  <c r="F8" i="23"/>
  <c r="H10" i="23"/>
  <c r="C6" i="23"/>
  <c r="H6" i="23"/>
  <c r="J11" i="23"/>
  <c r="J15" i="23"/>
  <c r="J17" i="23" s="1"/>
  <c r="F6" i="23"/>
  <c r="C12" i="23"/>
  <c r="Z19" i="24" l="1"/>
  <c r="X9" i="24"/>
  <c r="X7" i="24"/>
  <c r="E17" i="24"/>
  <c r="E29" i="24"/>
  <c r="E27" i="24"/>
  <c r="E19" i="24"/>
  <c r="E11" i="24"/>
  <c r="E25" i="24"/>
  <c r="E9" i="24"/>
  <c r="Z28" i="24"/>
  <c r="Z21" i="24" s="1"/>
  <c r="X27" i="24"/>
  <c r="X17" i="24"/>
  <c r="E7" i="24"/>
  <c r="J8" i="23"/>
  <c r="J10" i="23"/>
  <c r="J12" i="23"/>
  <c r="J6" i="23"/>
  <c r="Z29" i="24" l="1"/>
  <c r="Z23" i="24"/>
  <c r="Z15" i="24"/>
  <c r="Z25" i="24"/>
  <c r="Z13" i="24"/>
  <c r="Z7" i="24"/>
  <c r="Z9" i="24"/>
  <c r="Z17" i="24"/>
  <c r="Z27" i="24"/>
  <c r="Z11" i="24"/>
  <c r="J14" i="22"/>
  <c r="J13" i="22"/>
  <c r="E10" i="22"/>
  <c r="D10" i="22"/>
  <c r="C10" i="22"/>
  <c r="J9" i="22"/>
  <c r="J10" i="22" s="1"/>
  <c r="I9" i="22"/>
  <c r="I10" i="22" s="1"/>
  <c r="G9" i="22"/>
  <c r="G10" i="22" s="1"/>
  <c r="F9" i="22"/>
  <c r="F10" i="22" s="1"/>
  <c r="E9" i="22"/>
  <c r="D9" i="22"/>
  <c r="D8" i="22" s="1"/>
  <c r="C9" i="22"/>
  <c r="C8" i="22" s="1"/>
  <c r="I8" i="22"/>
  <c r="G8" i="22"/>
  <c r="F8" i="22"/>
  <c r="E8" i="22"/>
  <c r="J7" i="22"/>
  <c r="J8" i="22" s="1"/>
  <c r="I6" i="22"/>
  <c r="G6" i="22"/>
  <c r="F6" i="22"/>
  <c r="E6" i="22"/>
  <c r="J5" i="22"/>
  <c r="J6" i="22" s="1"/>
  <c r="J19" i="21"/>
  <c r="J18" i="21"/>
  <c r="I15" i="21"/>
  <c r="H15" i="21"/>
  <c r="G15" i="21"/>
  <c r="F15" i="21"/>
  <c r="E15" i="21"/>
  <c r="D15" i="21"/>
  <c r="C15" i="21"/>
  <c r="J15" i="21" s="1"/>
  <c r="J14" i="21"/>
  <c r="I11" i="21"/>
  <c r="I12" i="21" s="1"/>
  <c r="H11" i="21"/>
  <c r="H12" i="21" s="1"/>
  <c r="G11" i="21"/>
  <c r="G12" i="21" s="1"/>
  <c r="F11" i="21"/>
  <c r="F12" i="21" s="1"/>
  <c r="E11" i="21"/>
  <c r="E6" i="21" s="1"/>
  <c r="D11" i="21"/>
  <c r="D8" i="21" s="1"/>
  <c r="C11" i="21"/>
  <c r="C12" i="21" s="1"/>
  <c r="I10" i="21"/>
  <c r="H10" i="21"/>
  <c r="G10" i="21"/>
  <c r="F10" i="21"/>
  <c r="D10" i="21"/>
  <c r="C10" i="21"/>
  <c r="J9" i="21"/>
  <c r="J10" i="21" s="1"/>
  <c r="H8" i="21"/>
  <c r="G8" i="21"/>
  <c r="F8" i="21"/>
  <c r="E8" i="21"/>
  <c r="C8" i="21"/>
  <c r="J7" i="21"/>
  <c r="J11" i="21" s="1"/>
  <c r="J12" i="21" s="1"/>
  <c r="H6" i="21"/>
  <c r="G6" i="21"/>
  <c r="F6" i="21"/>
  <c r="C6" i="21"/>
  <c r="J5" i="21"/>
  <c r="D6" i="22" l="1"/>
  <c r="C6" i="22"/>
  <c r="J6" i="21"/>
  <c r="D12" i="21"/>
  <c r="E10" i="21"/>
  <c r="E12" i="21"/>
  <c r="I6" i="21"/>
  <c r="I8" i="21"/>
  <c r="J8" i="21"/>
  <c r="D6" i="21"/>
</calcChain>
</file>

<file path=xl/sharedStrings.xml><?xml version="1.0" encoding="utf-8"?>
<sst xmlns="http://schemas.openxmlformats.org/spreadsheetml/2006/main" count="567" uniqueCount="156">
  <si>
    <t>Tableau 1.1.1 : Utilisateurs de l'hébergement d'urgence (HU) organisé par les services partenaires des Relais sociaux urbains (RSU).</t>
  </si>
  <si>
    <t>Sexe</t>
  </si>
  <si>
    <t>Relais social urbain (RSU)</t>
  </si>
  <si>
    <t>Charleroi (RSC)</t>
  </si>
  <si>
    <t>Liège (RSPL)</t>
  </si>
  <si>
    <t>La Louvière (RSULL)</t>
  </si>
  <si>
    <t>Mons (RSUMB)</t>
  </si>
  <si>
    <t>Namur (RSUN)</t>
  </si>
  <si>
    <t>Tournai (RSUT)</t>
  </si>
  <si>
    <t>Verviers (RSUV)</t>
  </si>
  <si>
    <t>Total des RSU wallons</t>
  </si>
  <si>
    <t>Homme</t>
  </si>
  <si>
    <t>CA</t>
  </si>
  <si>
    <t>%</t>
  </si>
  <si>
    <t>Femme</t>
  </si>
  <si>
    <t>Transsexuel</t>
  </si>
  <si>
    <t>nd</t>
  </si>
  <si>
    <t>-</t>
  </si>
  <si>
    <t>Total 
Sexe connu</t>
  </si>
  <si>
    <t>Sexe inconnu</t>
  </si>
  <si>
    <t xml:space="preserve"> CA</t>
  </si>
  <si>
    <t>Total global</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</si>
  <si>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</si>
  <si>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</si>
  <si>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</si>
  <si>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</si>
  <si>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Tableau 1.1.2 : Mineurs pris en charge par l'hébergement d'urgence  (HU) organisé par les services partenaires des Relais sociaux urbains (RSU).</t>
  </si>
  <si>
    <t>Type de prise en charge du mineur</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</si>
  <si>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</si>
  <si>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</si>
  <si>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</si>
  <si>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</si>
  <si>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</si>
  <si>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1.1.3 : Primo-utilisateurs de l'hébergement d'urgence (HU) organisé par les services partenaires des Relais sociaux urbains (RSU).</t>
  </si>
  <si>
    <t>Primo-utilisateurs
par Sexe</t>
  </si>
  <si>
    <t>Tournai (RSUT)
(2)</t>
  </si>
  <si>
    <t>Total
Sexe connu</t>
  </si>
  <si>
    <t>Total global des primo-utilisateurs</t>
  </si>
  <si>
    <t>Remarque :
Un "primo-utilisateur" est un bénéficiaire qui utilise le service pour la première fois de sa vie.</t>
  </si>
  <si>
    <t>Tableau 1.1.4 : Utilisateurs de l'hébergement d'urgence (HU) organisé par les services partenaires des Relais sociaux urbains (RSU).</t>
  </si>
  <si>
    <t>Catégorie d'âges</t>
  </si>
  <si>
    <t>H</t>
  </si>
  <si>
    <t>F</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</si>
  <si>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</si>
  <si>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</si>
  <si>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</si>
  <si>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</si>
  <si>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</si>
  <si>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</si>
  <si>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</si>
  <si>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</si>
  <si>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</si>
  <si>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</si>
  <si>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</si>
  <si>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</si>
  <si>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</si>
  <si>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</si>
  <si>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</si>
  <si>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1.1.5 : Utilisateurs de l'hébergement d'urgence (HU)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</si>
  <si>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</si>
  <si>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</si>
  <si>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</si>
  <si>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</si>
  <si>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</si>
  <si>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</si>
  <si>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</si>
  <si>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</si>
  <si>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</si>
  <si>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Tableau 1.1.6 : Utilisateurs de l'hébergement d'urgence (HU) organisé par les services partenaires des Relais sociaux urbains (RSU).</t>
  </si>
  <si>
    <t>Nationalité</t>
  </si>
  <si>
    <t xml:space="preserve">Belge </t>
  </si>
  <si>
    <t>Etrangère UE</t>
  </si>
  <si>
    <t>Etrangère hors UE</t>
  </si>
  <si>
    <t xml:space="preserve">Total
(Nationalité connue) </t>
  </si>
  <si>
    <t>Nationalité inconnue</t>
  </si>
  <si>
    <t>Tableau 1.1.7 : Utilisateurs de l'hébergement d'urgence (HU)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</si>
  <si>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</si>
  <si>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</si>
  <si>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</si>
  <si>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</si>
  <si>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</si>
  <si>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</si>
  <si>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</si>
  <si>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</si>
  <si>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</si>
  <si>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</si>
  <si>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</si>
  <si>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</si>
  <si>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</si>
  <si>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Tournai (RSUT)
(*) voir note ci-dessous</t>
  </si>
  <si>
    <t>En rue ou en abris de fortune  (squat, voiture, tente, caravane…)</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</si>
  <si>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</si>
  <si>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</si>
  <si>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</si>
  <si>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</si>
  <si>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</si>
  <si>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</si>
  <si>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</si>
  <si>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</si>
  <si>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</si>
  <si>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</si>
  <si>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1.1.9 : Utilisateurs de l'hébergement d'urgence (HU) organisé par les services partenaires des Relais sociaux urbains (RSU).</t>
  </si>
  <si>
    <t>Lieu de résidence</t>
  </si>
  <si>
    <t>Arrondissement de Charleroi</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</si>
  <si>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</si>
  <si>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</si>
  <si>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</si>
  <si>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</si>
  <si>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</si>
  <si>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</si>
  <si>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</si>
  <si>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</si>
  <si>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</si>
  <si>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</si>
  <si>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</si>
  <si>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</si>
  <si>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1.1.10 : Difficultés déclarées par les utilisateurs de l'hébergement d'urgence (HU) organisé par les services partenaires des Relais sociaux urbains (RSU).</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</si>
  <si>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</si>
  <si>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</si>
  <si>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</si>
  <si>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</si>
  <si>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</si>
  <si>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</si>
  <si>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</si>
  <si>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</si>
  <si>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</si>
  <si>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</si>
  <si>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</si>
  <si>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</si>
  <si>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</si>
  <si>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</si>
  <si>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</si>
  <si>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</si>
  <si>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</si>
  <si>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</si>
  <si>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</si>
  <si>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</si>
  <si>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</si>
  <si>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</si>
  <si>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1.1.8 : Utilisateurs de l'hébergement d'urgence (HU) organisé par les services partenaires des Relais sociaux urbains (RSU)</t>
  </si>
  <si>
    <t>Arrondissement de Soignies
(La Louvière) (2)</t>
  </si>
  <si>
    <t>Répartition par sexe et par RSU - Année 2019</t>
  </si>
  <si>
    <t>Répartition par type de prise en charge et par RSU - Année 2019</t>
  </si>
  <si>
    <t>Total global de tous les utilisateurs (des services ayant  répondu à la variable "primo-utilisateurs"</t>
  </si>
  <si>
    <t>% des primos dans le total des utilisateurs (des services ayant répondu à la variable "primo-utilisateurs")</t>
  </si>
  <si>
    <t>Répartition par âge, sexe et RSU - Année 2019</t>
  </si>
  <si>
    <t>Répartition par type de ménage et par RSU - Année 2019</t>
  </si>
  <si>
    <t>Répartition par nationalité et par RSU - Année 2019</t>
  </si>
  <si>
    <t>Répartition par type de revenu principal et par RSU - Année 2019</t>
  </si>
  <si>
    <t>Répartition par type de logement/hébergement (occupé la semaine précédent l'entrée)
Par RSU  - Année 2019  -</t>
  </si>
  <si>
    <t>Répartition par « lieu de résidence » (Situation de l'utilisateur, la semaine précédant son entrée en HU) et par RSU - Année 2019</t>
  </si>
  <si>
    <t>Répartition par difficulté rencontrée connue (1),(2) et par RSU - Année 2019</t>
  </si>
  <si>
    <t xml:space="preserve"> </t>
  </si>
  <si>
    <t>La Louvière (RSULL)
(3)</t>
  </si>
  <si>
    <t>Tournai (RSUT)
(4)</t>
  </si>
  <si>
    <t xml:space="preserve">- (3) Pour le  RSULL  :  Nous n'avons repris ici que les données d'un seul des deux services à savoir "Tremplin". Pour le DUS, nous ne nous disposons pas du nombre de bénéficiaires différents pour lesquels l'information "difficulté" a été récoltée.
- (4) Pour le RSUT nous ne disposons pas du nombre de bénéficiaires différents pour lesquels l'information "difficulté" a été récoltée=&gt; les données du seul service ne sont donc pas exploitables ici.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</si>
</sst>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b/>
      <sz val="11"/>
      <color rgb="FFFF0000"/>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84">
    <xf numFmtId="0" fontId="0" fillId="0" borderId="0" xfId="0"/>
    <xf numFmtId="0" fontId="5" fillId="2" borderId="11" xfId="0" applyFont="1" applyFill="1" applyBorder="1" applyAlignment="1">
      <alignment horizontal="right" vertical="center" wrapText="1"/>
    </xf>
    <xf numFmtId="0" fontId="7" fillId="2" borderId="16" xfId="0" applyFont="1" applyFill="1" applyBorder="1" applyAlignment="1">
      <alignment horizontal="right" vertical="center" wrapText="1"/>
    </xf>
    <xf numFmtId="164" fontId="4" fillId="0" borderId="17" xfId="1" applyNumberFormat="1" applyFont="1" applyFill="1" applyBorder="1" applyAlignment="1">
      <alignment horizontal="right" vertical="center"/>
    </xf>
    <xf numFmtId="164" fontId="4" fillId="0" borderId="18" xfId="1" applyNumberFormat="1" applyFont="1" applyFill="1" applyBorder="1" applyAlignment="1">
      <alignment horizontal="right" vertical="center"/>
    </xf>
    <xf numFmtId="164" fontId="4" fillId="0" borderId="19" xfId="1" applyNumberFormat="1" applyFont="1" applyFill="1" applyBorder="1" applyAlignment="1">
      <alignment horizontal="right" vertical="center"/>
    </xf>
    <xf numFmtId="0" fontId="5" fillId="2" borderId="21" xfId="0" applyFont="1" applyFill="1" applyBorder="1" applyAlignment="1">
      <alignment horizontal="right" vertical="center" wrapText="1"/>
    </xf>
    <xf numFmtId="164" fontId="4" fillId="0" borderId="18" xfId="1" quotePrefix="1" applyNumberFormat="1" applyFont="1" applyFill="1" applyBorder="1" applyAlignment="1">
      <alignment horizontal="right" vertical="center"/>
    </xf>
    <xf numFmtId="0" fontId="7" fillId="2" borderId="25" xfId="0" applyFont="1" applyFill="1" applyBorder="1" applyAlignment="1">
      <alignment horizontal="right" vertical="center" wrapText="1"/>
    </xf>
    <xf numFmtId="164" fontId="3" fillId="0" borderId="26" xfId="1" applyNumberFormat="1" applyFont="1" applyFill="1" applyBorder="1" applyAlignment="1">
      <alignment horizontal="right" vertical="center"/>
    </xf>
    <xf numFmtId="164" fontId="3" fillId="0" borderId="27" xfId="1" applyNumberFormat="1" applyFont="1" applyFill="1" applyBorder="1" applyAlignment="1">
      <alignment horizontal="right" vertical="center"/>
    </xf>
    <xf numFmtId="164" fontId="3" fillId="0" borderId="28" xfId="1" applyNumberFormat="1" applyFont="1" applyFill="1" applyBorder="1" applyAlignment="1">
      <alignment horizontal="right" vertical="center"/>
    </xf>
    <xf numFmtId="164" fontId="4" fillId="0" borderId="0" xfId="1" applyNumberFormat="1" applyFont="1" applyBorder="1" applyAlignment="1">
      <alignment horizontal="right" vertical="center"/>
    </xf>
    <xf numFmtId="0" fontId="10" fillId="2" borderId="0" xfId="0" applyFont="1" applyFill="1"/>
    <xf numFmtId="164" fontId="4" fillId="0" borderId="0" xfId="1" applyNumberFormat="1" applyFont="1" applyBorder="1" applyAlignment="1">
      <alignment horizontal="center" vertical="top"/>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5" fillId="2" borderId="16" xfId="0" applyFont="1" applyFill="1" applyBorder="1" applyAlignment="1">
      <alignment horizontal="right"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right" vertical="center" wrapText="1"/>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5" fillId="2" borderId="25" xfId="0" applyFont="1" applyFill="1" applyBorder="1" applyAlignment="1">
      <alignment horizontal="right"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right" vertical="center"/>
    </xf>
    <xf numFmtId="0" fontId="4" fillId="2" borderId="41"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2" borderId="43" xfId="0" applyFont="1" applyFill="1" applyBorder="1" applyAlignment="1">
      <alignment horizontal="right"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54" xfId="0" applyNumberFormat="1" applyFont="1" applyFill="1" applyBorder="1" applyAlignment="1">
      <alignment horizontal="right" vertical="center"/>
    </xf>
    <xf numFmtId="164" fontId="6" fillId="2" borderId="19" xfId="1"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3" fontId="6" fillId="2" borderId="13"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164" fontId="6" fillId="2" borderId="26" xfId="1" applyNumberFormat="1" applyFont="1" applyFill="1" applyBorder="1" applyAlignment="1">
      <alignment horizontal="right" vertical="center"/>
    </xf>
    <xf numFmtId="164" fontId="6" fillId="2" borderId="27" xfId="1" applyNumberFormat="1" applyFont="1" applyFill="1" applyBorder="1" applyAlignment="1">
      <alignment horizontal="right" vertical="center"/>
    </xf>
    <xf numFmtId="164" fontId="6" fillId="2" borderId="25" xfId="1" applyNumberFormat="1" applyFont="1" applyFill="1" applyBorder="1" applyAlignment="1">
      <alignment horizontal="right" vertical="center"/>
    </xf>
    <xf numFmtId="3" fontId="8" fillId="2" borderId="24" xfId="0"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6" fillId="2" borderId="32" xfId="0" applyFont="1" applyFill="1" applyBorder="1" applyAlignment="1">
      <alignment horizontal="right" vertical="center" wrapText="1"/>
    </xf>
    <xf numFmtId="0" fontId="14" fillId="2" borderId="29" xfId="0" applyFont="1" applyFill="1" applyBorder="1" applyAlignment="1">
      <alignment horizontal="left" vertical="center" wrapText="1"/>
    </xf>
    <xf numFmtId="3" fontId="6" fillId="2" borderId="26" xfId="0" applyNumberFormat="1" applyFont="1" applyFill="1" applyBorder="1" applyAlignment="1">
      <alignment horizontal="right" vertical="center"/>
    </xf>
    <xf numFmtId="3" fontId="6" fillId="2" borderId="27"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8" fillId="2" borderId="28" xfId="0" applyNumberFormat="1" applyFont="1" applyFill="1" applyBorder="1" applyAlignment="1">
      <alignment horizontal="right" vertical="center"/>
    </xf>
    <xf numFmtId="164" fontId="6" fillId="2" borderId="28" xfId="1" applyNumberFormat="1" applyFont="1" applyFill="1" applyBorder="1" applyAlignment="1">
      <alignment horizontal="right" vertical="center"/>
    </xf>
    <xf numFmtId="3" fontId="8" fillId="2" borderId="22" xfId="0" applyNumberFormat="1" applyFont="1" applyFill="1" applyBorder="1" applyAlignment="1">
      <alignment horizontal="right" vertical="center"/>
    </xf>
    <xf numFmtId="3" fontId="8" fillId="2" borderId="23" xfId="0" applyNumberFormat="1" applyFont="1" applyFill="1" applyBorder="1" applyAlignment="1">
      <alignment horizontal="right" vertical="center"/>
    </xf>
    <xf numFmtId="3" fontId="8" fillId="2" borderId="49" xfId="0" applyNumberFormat="1" applyFont="1" applyFill="1" applyBorder="1" applyAlignment="1">
      <alignment horizontal="right" vertical="center"/>
    </xf>
    <xf numFmtId="0" fontId="6" fillId="2" borderId="10" xfId="0" applyFont="1" applyFill="1" applyBorder="1" applyAlignment="1">
      <alignment horizontal="right" vertical="center" wrapText="1"/>
    </xf>
    <xf numFmtId="3" fontId="6" fillId="2" borderId="8" xfId="0" applyNumberFormat="1" applyFont="1" applyFill="1" applyBorder="1" applyAlignment="1">
      <alignment horizontal="right" vertical="center"/>
    </xf>
    <xf numFmtId="3" fontId="6" fillId="2" borderId="9"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8" fillId="2" borderId="30" xfId="0" applyNumberFormat="1" applyFont="1" applyFill="1" applyBorder="1" applyAlignment="1">
      <alignment horizontal="right" vertical="center"/>
    </xf>
    <xf numFmtId="0" fontId="14" fillId="2" borderId="6" xfId="0" applyFont="1" applyFill="1" applyBorder="1" applyAlignment="1">
      <alignment horizontal="left" vertical="center" wrapText="1"/>
    </xf>
    <xf numFmtId="0" fontId="6" fillId="2" borderId="21" xfId="0" applyFont="1" applyFill="1" applyBorder="1" applyAlignment="1">
      <alignment horizontal="right" vertical="center" wrapText="1"/>
    </xf>
    <xf numFmtId="0" fontId="6" fillId="2" borderId="40" xfId="0" applyFont="1" applyFill="1" applyBorder="1" applyAlignment="1">
      <alignment horizontal="right" vertical="center"/>
    </xf>
    <xf numFmtId="0" fontId="6" fillId="2" borderId="41" xfId="0" applyFont="1" applyFill="1" applyBorder="1" applyAlignment="1">
      <alignment horizontal="right" vertical="center"/>
    </xf>
    <xf numFmtId="0" fontId="18" fillId="0" borderId="0" xfId="0" applyFont="1"/>
    <xf numFmtId="0" fontId="6" fillId="2" borderId="44" xfId="0" applyFont="1" applyFill="1" applyBorder="1" applyAlignment="1">
      <alignment horizontal="right"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6" fillId="2" borderId="43" xfId="0"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8" fillId="0" borderId="62"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164" fontId="8" fillId="0" borderId="66"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164" fontId="6" fillId="0" borderId="0" xfId="1" applyNumberFormat="1" applyFont="1" applyFill="1" applyBorder="1" applyAlignment="1">
      <alignment horizontal="right" vertical="top"/>
    </xf>
    <xf numFmtId="3" fontId="6" fillId="0" borderId="36" xfId="0" applyNumberFormat="1" applyFont="1" applyBorder="1" applyAlignment="1">
      <alignment horizontal="right" vertical="center"/>
    </xf>
    <xf numFmtId="3" fontId="8" fillId="0" borderId="3" xfId="0" applyNumberFormat="1" applyFont="1" applyBorder="1" applyAlignment="1">
      <alignment horizontal="right" vertical="center"/>
    </xf>
    <xf numFmtId="0" fontId="11" fillId="2" borderId="66" xfId="0" applyFont="1" applyFill="1" applyBorder="1" applyAlignment="1">
      <alignment horizontal="left" vertical="center" wrapText="1"/>
    </xf>
    <xf numFmtId="3" fontId="6" fillId="0" borderId="12" xfId="0" applyNumberFormat="1" applyFont="1" applyBorder="1" applyAlignment="1">
      <alignment horizontal="right" vertical="center"/>
    </xf>
    <xf numFmtId="3" fontId="6"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8"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0" fontId="4" fillId="0" borderId="0" xfId="0" applyFont="1" applyAlignment="1">
      <alignment horizontal="left" vertical="center" wrapText="1"/>
    </xf>
    <xf numFmtId="0" fontId="9" fillId="0" borderId="0" xfId="0" applyFont="1" applyAlignment="1">
      <alignment horizontal="right" vertical="center" wrapText="1"/>
    </xf>
    <xf numFmtId="0" fontId="4" fillId="0" borderId="29" xfId="0" applyFont="1" applyBorder="1" applyAlignment="1">
      <alignment horizontal="left" vertical="center" wrapText="1"/>
    </xf>
    <xf numFmtId="0" fontId="9" fillId="0" borderId="10" xfId="0" applyFont="1" applyBorder="1" applyAlignment="1">
      <alignment horizontal="right" vertical="center" wrapText="1"/>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3" fillId="0" borderId="30" xfId="0" applyFont="1" applyBorder="1" applyAlignment="1">
      <alignment horizontal="right" vertical="center"/>
    </xf>
    <xf numFmtId="0" fontId="2" fillId="0" borderId="31" xfId="0" applyFont="1" applyBorder="1" applyAlignment="1">
      <alignment horizontal="left" vertical="center" wrapText="1"/>
    </xf>
    <xf numFmtId="0" fontId="9" fillId="0" borderId="32" xfId="0" applyFont="1" applyBorder="1" applyAlignment="1">
      <alignment horizontal="right" vertical="center" wrapText="1"/>
    </xf>
    <xf numFmtId="3" fontId="6" fillId="0" borderId="33" xfId="0" applyNumberFormat="1" applyFont="1" applyBorder="1" applyAlignment="1">
      <alignment horizontal="right" vertical="center"/>
    </xf>
    <xf numFmtId="3" fontId="6" fillId="0" borderId="32" xfId="0" applyNumberFormat="1" applyFont="1" applyBorder="1" applyAlignment="1">
      <alignment horizontal="right" vertical="center"/>
    </xf>
    <xf numFmtId="3" fontId="3" fillId="0" borderId="34" xfId="0" applyNumberFormat="1" applyFont="1" applyBorder="1" applyAlignment="1">
      <alignment horizontal="right" vertical="center"/>
    </xf>
    <xf numFmtId="0" fontId="2" fillId="0" borderId="0" xfId="0" applyFont="1" applyAlignment="1">
      <alignment horizontal="center" vertical="center" wrapText="1"/>
    </xf>
    <xf numFmtId="0" fontId="9" fillId="0" borderId="0" xfId="0" applyFont="1" applyAlignment="1">
      <alignment horizontal="center" vertical="center" wrapText="1"/>
    </xf>
    <xf numFmtId="3" fontId="6" fillId="0" borderId="0" xfId="0" applyNumberFormat="1" applyFont="1" applyAlignment="1">
      <alignment horizontal="center" vertical="center"/>
    </xf>
    <xf numFmtId="3" fontId="3" fillId="0" borderId="0" xfId="0" applyNumberFormat="1" applyFont="1" applyAlignment="1">
      <alignment horizontal="center" vertical="center"/>
    </xf>
    <xf numFmtId="0" fontId="17" fillId="0" borderId="39" xfId="0" applyFont="1" applyBorder="1" applyAlignment="1">
      <alignment horizontal="right" vertical="center"/>
    </xf>
    <xf numFmtId="0" fontId="4" fillId="0" borderId="40" xfId="0" applyFont="1" applyBorder="1" applyAlignment="1">
      <alignment horizontal="right" vertical="center"/>
    </xf>
    <xf numFmtId="0" fontId="4" fillId="0" borderId="41" xfId="0" applyFont="1" applyBorder="1" applyAlignment="1">
      <alignment horizontal="right" vertical="center"/>
    </xf>
    <xf numFmtId="0" fontId="4" fillId="0" borderId="44" xfId="0" applyFont="1" applyBorder="1" applyAlignment="1">
      <alignment horizontal="right" vertical="center"/>
    </xf>
    <xf numFmtId="0" fontId="4" fillId="0" borderId="45" xfId="0" applyFont="1" applyBorder="1" applyAlignment="1">
      <alignment horizontal="right" vertical="center"/>
    </xf>
    <xf numFmtId="0" fontId="4" fillId="0" borderId="46" xfId="0" applyFont="1" applyBorder="1" applyAlignment="1">
      <alignment horizontal="right" vertical="center"/>
    </xf>
    <xf numFmtId="0" fontId="4" fillId="0" borderId="43" xfId="0" applyFont="1" applyBorder="1" applyAlignment="1">
      <alignment horizontal="right" vertical="center"/>
    </xf>
    <xf numFmtId="0" fontId="0" fillId="0" borderId="0" xfId="0" applyAlignment="1">
      <alignment horizontal="center" vertical="center" wrapText="1"/>
    </xf>
    <xf numFmtId="0" fontId="6" fillId="2" borderId="47" xfId="0" applyFont="1" applyFill="1" applyBorder="1" applyAlignment="1">
      <alignment horizontal="right" vertical="center"/>
    </xf>
    <xf numFmtId="0" fontId="6" fillId="2" borderId="48" xfId="0" applyFont="1" applyFill="1" applyBorder="1" applyAlignment="1">
      <alignment horizontal="right" vertical="center"/>
    </xf>
    <xf numFmtId="0" fontId="6" fillId="2" borderId="11" xfId="0" applyFont="1" applyFill="1" applyBorder="1" applyAlignment="1">
      <alignment horizontal="right" vertical="center"/>
    </xf>
    <xf numFmtId="0" fontId="8" fillId="2" borderId="3"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1" xfId="0" applyFont="1" applyFill="1" applyBorder="1" applyAlignment="1">
      <alignment horizontal="right" vertical="center"/>
    </xf>
    <xf numFmtId="0" fontId="8" fillId="2" borderId="51" xfId="0" applyFont="1" applyFill="1" applyBorder="1" applyAlignment="1">
      <alignment horizontal="right" vertical="center"/>
    </xf>
    <xf numFmtId="0" fontId="8" fillId="2" borderId="22" xfId="0" applyFont="1" applyFill="1" applyBorder="1" applyAlignment="1">
      <alignment horizontal="right" vertical="center"/>
    </xf>
    <xf numFmtId="0" fontId="8" fillId="2" borderId="23" xfId="0" applyFont="1" applyFill="1" applyBorder="1" applyAlignment="1">
      <alignment horizontal="right" vertical="center"/>
    </xf>
    <xf numFmtId="0" fontId="8" fillId="2" borderId="49" xfId="0" applyFont="1" applyFill="1" applyBorder="1" applyAlignment="1">
      <alignment horizontal="right" vertical="center"/>
    </xf>
    <xf numFmtId="0" fontId="8" fillId="2" borderId="50" xfId="0" applyFont="1" applyFill="1" applyBorder="1" applyAlignment="1">
      <alignment horizontal="right" vertical="center"/>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10" fillId="0" borderId="0" xfId="0" applyFont="1"/>
    <xf numFmtId="0" fontId="11" fillId="0" borderId="53" xfId="0" applyFont="1" applyBorder="1" applyAlignment="1">
      <alignment horizontal="left"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wrapText="1"/>
    </xf>
    <xf numFmtId="0" fontId="5" fillId="0" borderId="11" xfId="0" applyFont="1" applyBorder="1" applyAlignment="1">
      <alignment horizontal="right" vertical="center" wrapText="1"/>
    </xf>
    <xf numFmtId="3" fontId="6" fillId="0" borderId="47" xfId="0" applyNumberFormat="1" applyFont="1" applyBorder="1" applyAlignment="1">
      <alignment horizontal="right" vertical="center"/>
    </xf>
    <xf numFmtId="3" fontId="6" fillId="0" borderId="48"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54" xfId="0" applyNumberFormat="1" applyFont="1" applyBorder="1" applyAlignment="1">
      <alignment horizontal="right" vertical="center"/>
    </xf>
    <xf numFmtId="0" fontId="5" fillId="0" borderId="16" xfId="0" applyFont="1" applyBorder="1" applyAlignment="1">
      <alignment horizontal="right" vertical="center" wrapText="1"/>
    </xf>
    <xf numFmtId="164" fontId="6" fillId="0" borderId="17"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5" fillId="0" borderId="21" xfId="0" applyFont="1" applyBorder="1" applyAlignment="1">
      <alignment horizontal="right" vertical="center" wrapText="1"/>
    </xf>
    <xf numFmtId="3" fontId="6" fillId="0" borderId="21" xfId="0" applyNumberFormat="1" applyFont="1" applyBorder="1" applyAlignment="1">
      <alignment horizontal="right" vertical="center"/>
    </xf>
    <xf numFmtId="0" fontId="5" fillId="0" borderId="49" xfId="0" applyFont="1" applyBorder="1" applyAlignment="1">
      <alignment horizontal="right" vertical="center" wrapText="1"/>
    </xf>
    <xf numFmtId="3" fontId="6" fillId="0" borderId="49" xfId="0" applyNumberFormat="1" applyFont="1" applyBorder="1" applyAlignment="1">
      <alignment horizontal="right" vertical="center"/>
    </xf>
    <xf numFmtId="0" fontId="5" fillId="0" borderId="25" xfId="0" applyFont="1" applyBorder="1" applyAlignment="1">
      <alignment horizontal="right" vertical="center" wrapText="1"/>
    </xf>
    <xf numFmtId="164" fontId="6" fillId="0" borderId="26"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3" fontId="8" fillId="0" borderId="47" xfId="0" applyNumberFormat="1" applyFont="1" applyBorder="1" applyAlignment="1">
      <alignment horizontal="right" vertical="center"/>
    </xf>
    <xf numFmtId="3" fontId="8" fillId="0" borderId="48" xfId="0" applyNumberFormat="1" applyFont="1" applyBorder="1" applyAlignment="1">
      <alignment horizontal="right" vertical="center"/>
    </xf>
    <xf numFmtId="3" fontId="8" fillId="0" borderId="11" xfId="0" applyNumberFormat="1" applyFont="1" applyBorder="1" applyAlignment="1">
      <alignment horizontal="right" vertical="center"/>
    </xf>
    <xf numFmtId="164" fontId="8" fillId="0" borderId="26" xfId="1" applyNumberFormat="1" applyFont="1" applyFill="1" applyBorder="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164" fontId="6" fillId="0" borderId="0" xfId="1" applyNumberFormat="1" applyFont="1" applyFill="1" applyBorder="1" applyAlignment="1">
      <alignment horizontal="right" vertical="center"/>
    </xf>
    <xf numFmtId="0" fontId="6" fillId="0" borderId="31" xfId="0" applyFont="1" applyBorder="1" applyAlignment="1">
      <alignment horizontal="left" vertical="center" wrapText="1"/>
    </xf>
    <xf numFmtId="0" fontId="5" fillId="0" borderId="32" xfId="0" applyFont="1" applyBorder="1" applyAlignment="1">
      <alignment horizontal="right" vertical="center" wrapText="1"/>
    </xf>
    <xf numFmtId="0" fontId="6" fillId="0" borderId="56" xfId="0" applyFont="1" applyBorder="1" applyAlignment="1">
      <alignment horizontal="right" vertical="center"/>
    </xf>
    <xf numFmtId="0" fontId="6" fillId="0" borderId="33" xfId="0" applyFont="1" applyBorder="1" applyAlignment="1">
      <alignment horizontal="right" vertical="center"/>
    </xf>
    <xf numFmtId="0" fontId="6" fillId="0" borderId="32" xfId="0" applyFont="1" applyBorder="1" applyAlignment="1">
      <alignment horizontal="right" vertical="center"/>
    </xf>
    <xf numFmtId="0" fontId="8" fillId="0" borderId="5" xfId="0" applyFont="1" applyBorder="1" applyAlignment="1">
      <alignment horizontal="right" vertical="center"/>
    </xf>
    <xf numFmtId="0" fontId="11" fillId="0" borderId="31" xfId="0" applyFont="1" applyBorder="1" applyAlignment="1">
      <alignment horizontal="left" vertical="center" wrapText="1"/>
    </xf>
    <xf numFmtId="3" fontId="6" fillId="0" borderId="56" xfId="0" applyNumberFormat="1" applyFont="1" applyBorder="1" applyAlignment="1">
      <alignment horizontal="right" vertical="center"/>
    </xf>
    <xf numFmtId="3" fontId="8" fillId="0" borderId="34" xfId="0" applyNumberFormat="1" applyFont="1" applyBorder="1" applyAlignment="1">
      <alignment horizontal="right" vertical="center"/>
    </xf>
    <xf numFmtId="0" fontId="11" fillId="0" borderId="0" xfId="0" applyFont="1" applyAlignment="1">
      <alignment horizontal="center" vertical="center" wrapText="1"/>
    </xf>
    <xf numFmtId="0" fontId="5" fillId="0" borderId="0" xfId="0" applyFont="1" applyAlignment="1">
      <alignment horizontal="right" vertical="center" wrapText="1"/>
    </xf>
    <xf numFmtId="3" fontId="6" fillId="0" borderId="0" xfId="0" applyNumberFormat="1" applyFont="1" applyAlignment="1">
      <alignment horizontal="right" vertical="center"/>
    </xf>
    <xf numFmtId="3" fontId="6" fillId="0" borderId="0" xfId="0" quotePrefix="1" applyNumberFormat="1" applyFont="1" applyAlignment="1">
      <alignment horizontal="right" vertical="center"/>
    </xf>
    <xf numFmtId="3" fontId="8" fillId="0" borderId="0" xfId="0" applyNumberFormat="1" applyFont="1" applyAlignment="1">
      <alignment horizontal="right" vertical="center"/>
    </xf>
    <xf numFmtId="0" fontId="6" fillId="0" borderId="32" xfId="0" applyFont="1" applyBorder="1" applyAlignment="1">
      <alignment horizontal="right" vertical="center" wrapText="1"/>
    </xf>
    <xf numFmtId="164" fontId="8" fillId="0" borderId="56" xfId="1" applyNumberFormat="1" applyFont="1" applyFill="1" applyBorder="1" applyAlignment="1">
      <alignment horizontal="right" vertical="center"/>
    </xf>
    <xf numFmtId="164" fontId="8" fillId="0" borderId="33" xfId="1" applyNumberFormat="1" applyFont="1" applyFill="1" applyBorder="1" applyAlignment="1">
      <alignment horizontal="right" vertical="center"/>
    </xf>
    <xf numFmtId="164" fontId="8" fillId="0" borderId="57" xfId="1" applyNumberFormat="1" applyFont="1" applyFill="1" applyBorder="1" applyAlignment="1">
      <alignment horizontal="right" vertical="center"/>
    </xf>
    <xf numFmtId="164" fontId="8" fillId="0" borderId="34" xfId="1" applyNumberFormat="1" applyFont="1" applyFill="1" applyBorder="1" applyAlignment="1">
      <alignment horizontal="right" vertical="center"/>
    </xf>
    <xf numFmtId="0" fontId="6" fillId="0" borderId="0" xfId="0" applyFont="1" applyAlignment="1">
      <alignment horizontal="left" vertical="center" wrapText="1"/>
    </xf>
    <xf numFmtId="0" fontId="11" fillId="0" borderId="35" xfId="0" applyFont="1" applyBorder="1" applyAlignment="1">
      <alignment vertical="center" wrapText="1"/>
    </xf>
    <xf numFmtId="3" fontId="8" fillId="0" borderId="3" xfId="0" applyNumberFormat="1" applyFont="1" applyBorder="1" applyAlignment="1">
      <alignment horizontal="center"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6" fillId="0" borderId="43" xfId="0" applyFont="1" applyBorder="1" applyAlignment="1">
      <alignment horizontal="right" vertical="center"/>
    </xf>
    <xf numFmtId="0" fontId="10" fillId="0" borderId="0" xfId="0" applyFont="1" applyAlignment="1">
      <alignment horizontal="center" vertical="center" wrapText="1"/>
    </xf>
    <xf numFmtId="164" fontId="6" fillId="0" borderId="0" xfId="1" applyNumberFormat="1" applyFont="1" applyFill="1" applyBorder="1" applyAlignment="1">
      <alignment horizontal="center" vertical="top"/>
    </xf>
    <xf numFmtId="164" fontId="6" fillId="0" borderId="0" xfId="1" applyNumberFormat="1" applyFont="1" applyFill="1" applyBorder="1" applyAlignment="1">
      <alignment horizontal="center"/>
    </xf>
    <xf numFmtId="0" fontId="10" fillId="0" borderId="0" xfId="0" quotePrefix="1" applyFont="1"/>
    <xf numFmtId="0" fontId="14" fillId="0" borderId="0" xfId="0" applyFont="1"/>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9" xfId="0" applyFont="1" applyBorder="1" applyAlignment="1">
      <alignment horizontal="center" vertical="center"/>
    </xf>
    <xf numFmtId="0" fontId="11" fillId="0" borderId="40" xfId="0" applyFont="1" applyBorder="1" applyAlignment="1">
      <alignment horizontal="center" vertical="center"/>
    </xf>
    <xf numFmtId="0" fontId="11" fillId="0" borderId="60" xfId="0" applyFont="1" applyBorder="1" applyAlignment="1">
      <alignment horizontal="center" vertical="center"/>
    </xf>
    <xf numFmtId="0" fontId="6" fillId="0" borderId="3" xfId="0" applyFont="1" applyBorder="1" applyAlignment="1">
      <alignment horizontal="right" vertical="center" wrapText="1"/>
    </xf>
    <xf numFmtId="0" fontId="6" fillId="0" borderId="61" xfId="0" applyFont="1" applyBorder="1" applyAlignment="1">
      <alignment horizontal="right" vertical="center" wrapText="1"/>
    </xf>
    <xf numFmtId="0" fontId="6" fillId="0" borderId="47" xfId="0" applyFont="1" applyBorder="1" applyAlignment="1">
      <alignment horizontal="right" vertical="center" wrapText="1"/>
    </xf>
    <xf numFmtId="0" fontId="6" fillId="0" borderId="11" xfId="0" applyFont="1" applyBorder="1" applyAlignment="1">
      <alignment horizontal="right" vertical="center" wrapText="1"/>
    </xf>
    <xf numFmtId="0" fontId="8" fillId="0" borderId="47" xfId="0" applyFont="1" applyBorder="1" applyAlignment="1">
      <alignment horizontal="right" vertical="center" wrapText="1"/>
    </xf>
    <xf numFmtId="0" fontId="6" fillId="0" borderId="61" xfId="0" applyFont="1" applyBorder="1" applyAlignment="1">
      <alignment vertical="center" wrapText="1"/>
    </xf>
    <xf numFmtId="0" fontId="6" fillId="0" borderId="47" xfId="0" applyFont="1" applyBorder="1" applyAlignment="1">
      <alignment vertical="center" wrapText="1"/>
    </xf>
    <xf numFmtId="0" fontId="6" fillId="0" borderId="11" xfId="0" applyFont="1" applyBorder="1" applyAlignment="1">
      <alignment vertical="center" wrapText="1"/>
    </xf>
    <xf numFmtId="0" fontId="8" fillId="0" borderId="52" xfId="0" applyFont="1" applyBorder="1" applyAlignment="1">
      <alignment horizontal="right" vertical="center" wrapText="1"/>
    </xf>
    <xf numFmtId="164" fontId="11" fillId="0" borderId="62" xfId="1" applyNumberFormat="1" applyFont="1" applyFill="1" applyBorder="1" applyAlignment="1">
      <alignment horizontal="center" vertical="center" wrapText="1"/>
    </xf>
    <xf numFmtId="164" fontId="11" fillId="0" borderId="17" xfId="1" applyNumberFormat="1" applyFont="1" applyFill="1" applyBorder="1" applyAlignment="1">
      <alignment horizontal="center" vertical="center" wrapText="1"/>
    </xf>
    <xf numFmtId="164" fontId="11" fillId="0" borderId="16" xfId="1" applyNumberFormat="1" applyFont="1" applyFill="1" applyBorder="1" applyAlignment="1">
      <alignment horizontal="center" vertical="center" wrapText="1"/>
    </xf>
    <xf numFmtId="164" fontId="11" fillId="0" borderId="62" xfId="1" applyNumberFormat="1" applyFont="1" applyFill="1" applyBorder="1" applyAlignment="1">
      <alignment vertical="center" wrapText="1"/>
    </xf>
    <xf numFmtId="164" fontId="11" fillId="0" borderId="17" xfId="1" applyNumberFormat="1" applyFont="1" applyFill="1" applyBorder="1" applyAlignment="1">
      <alignment vertical="center" wrapText="1"/>
    </xf>
    <xf numFmtId="164" fontId="11" fillId="0" borderId="16" xfId="1" applyNumberFormat="1" applyFont="1" applyFill="1" applyBorder="1" applyAlignment="1">
      <alignment vertical="center" wrapText="1"/>
    </xf>
    <xf numFmtId="0" fontId="6" fillId="0" borderId="51" xfId="0" applyFont="1" applyBorder="1" applyAlignment="1">
      <alignment horizontal="right" vertical="center" wrapText="1"/>
    </xf>
    <xf numFmtId="0" fontId="6" fillId="0" borderId="63" xfId="0" applyFont="1" applyBorder="1" applyAlignment="1">
      <alignment horizontal="right" vertical="center" wrapText="1"/>
    </xf>
    <xf numFmtId="0" fontId="6" fillId="0" borderId="12" xfId="0" applyFont="1" applyBorder="1" applyAlignment="1">
      <alignment horizontal="right" vertical="center" wrapText="1"/>
    </xf>
    <xf numFmtId="0" fontId="6" fillId="0" borderId="49" xfId="0" applyFont="1" applyBorder="1" applyAlignment="1">
      <alignment horizontal="right" vertical="center" wrapText="1"/>
    </xf>
    <xf numFmtId="0" fontId="6" fillId="0" borderId="21" xfId="0" applyFont="1" applyBorder="1" applyAlignment="1">
      <alignment horizontal="right" vertical="center" wrapText="1"/>
    </xf>
    <xf numFmtId="0" fontId="6" fillId="0" borderId="63" xfId="0" applyFont="1" applyBorder="1" applyAlignment="1">
      <alignment vertical="center" wrapText="1"/>
    </xf>
    <xf numFmtId="0" fontId="6" fillId="0" borderId="12" xfId="0" applyFont="1" applyBorder="1" applyAlignment="1">
      <alignment vertical="center" wrapText="1"/>
    </xf>
    <xf numFmtId="0" fontId="6" fillId="0" borderId="21" xfId="0" applyFont="1" applyBorder="1" applyAlignment="1">
      <alignment vertical="center" wrapText="1"/>
    </xf>
    <xf numFmtId="0" fontId="8" fillId="0" borderId="50" xfId="0" applyFont="1" applyBorder="1" applyAlignment="1">
      <alignment horizontal="right" vertical="center" wrapText="1"/>
    </xf>
    <xf numFmtId="164" fontId="11" fillId="0" borderId="64" xfId="1" applyNumberFormat="1" applyFont="1" applyFill="1" applyBorder="1" applyAlignment="1">
      <alignment horizontal="center" vertical="center" wrapText="1"/>
    </xf>
    <xf numFmtId="164" fontId="11" fillId="0" borderId="22" xfId="1" applyNumberFormat="1" applyFont="1" applyFill="1" applyBorder="1" applyAlignment="1">
      <alignment horizontal="center" vertical="center" wrapText="1"/>
    </xf>
    <xf numFmtId="164" fontId="11" fillId="0" borderId="49" xfId="1" applyNumberFormat="1" applyFont="1" applyFill="1" applyBorder="1" applyAlignment="1">
      <alignment horizontal="center" vertical="center" wrapText="1"/>
    </xf>
    <xf numFmtId="164" fontId="11" fillId="0" borderId="64" xfId="1" applyNumberFormat="1" applyFont="1" applyFill="1" applyBorder="1" applyAlignment="1">
      <alignment vertical="center" wrapText="1"/>
    </xf>
    <xf numFmtId="164" fontId="11" fillId="0" borderId="22" xfId="1" applyNumberFormat="1" applyFont="1" applyFill="1" applyBorder="1" applyAlignment="1">
      <alignment vertical="center" wrapText="1"/>
    </xf>
    <xf numFmtId="164" fontId="11" fillId="0" borderId="49" xfId="1" applyNumberFormat="1" applyFont="1" applyFill="1" applyBorder="1" applyAlignment="1">
      <alignment vertical="center" wrapText="1"/>
    </xf>
    <xf numFmtId="3" fontId="8" fillId="0" borderId="2" xfId="0" applyNumberFormat="1" applyFont="1" applyBorder="1" applyAlignment="1">
      <alignment horizontal="right" vertical="center" wrapText="1"/>
    </xf>
    <xf numFmtId="3" fontId="8" fillId="0" borderId="48"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3" fontId="8" fillId="0" borderId="61" xfId="0" applyNumberFormat="1" applyFont="1" applyBorder="1" applyAlignment="1">
      <alignment horizontal="right" vertical="center" wrapText="1"/>
    </xf>
    <xf numFmtId="3" fontId="8" fillId="0" borderId="47" xfId="0" applyNumberFormat="1" applyFont="1" applyBorder="1" applyAlignment="1">
      <alignment horizontal="right" vertical="center" wrapText="1"/>
    </xf>
    <xf numFmtId="3" fontId="8" fillId="0" borderId="61" xfId="0" applyNumberFormat="1" applyFont="1" applyBorder="1" applyAlignment="1">
      <alignment vertical="center" wrapText="1"/>
    </xf>
    <xf numFmtId="3" fontId="8" fillId="0" borderId="47" xfId="0" applyNumberFormat="1" applyFont="1" applyBorder="1" applyAlignment="1">
      <alignment vertical="center" wrapText="1"/>
    </xf>
    <xf numFmtId="3" fontId="8" fillId="0" borderId="11" xfId="0" applyNumberFormat="1" applyFont="1" applyBorder="1" applyAlignment="1">
      <alignment vertical="center" wrapText="1"/>
    </xf>
    <xf numFmtId="0" fontId="8" fillId="0" borderId="7" xfId="0" applyFont="1" applyBorder="1" applyAlignment="1">
      <alignment horizontal="right" vertical="center" wrapText="1"/>
    </xf>
    <xf numFmtId="164" fontId="11" fillId="0" borderId="66" xfId="1" applyNumberFormat="1" applyFont="1" applyFill="1" applyBorder="1" applyAlignment="1">
      <alignment horizontal="center" vertical="center" wrapText="1"/>
    </xf>
    <xf numFmtId="164" fontId="11" fillId="0" borderId="26" xfId="1" applyNumberFormat="1" applyFont="1" applyFill="1" applyBorder="1" applyAlignment="1">
      <alignment horizontal="center" vertical="center" wrapText="1"/>
    </xf>
    <xf numFmtId="164" fontId="11" fillId="0" borderId="25" xfId="1" applyNumberFormat="1" applyFont="1" applyFill="1" applyBorder="1" applyAlignment="1">
      <alignment horizontal="center" vertical="center" wrapText="1"/>
    </xf>
    <xf numFmtId="164" fontId="11" fillId="0" borderId="66" xfId="1" applyNumberFormat="1" applyFont="1" applyFill="1" applyBorder="1" applyAlignment="1">
      <alignment vertical="center" wrapText="1"/>
    </xf>
    <xf numFmtId="164" fontId="11" fillId="0" borderId="26" xfId="1" applyNumberFormat="1" applyFont="1" applyFill="1" applyBorder="1" applyAlignment="1">
      <alignment vertical="center" wrapText="1"/>
    </xf>
    <xf numFmtId="164" fontId="11" fillId="0" borderId="25" xfId="1" applyNumberFormat="1" applyFont="1" applyFill="1" applyBorder="1" applyAlignment="1">
      <alignment vertical="center" wrapText="1"/>
    </xf>
    <xf numFmtId="0" fontId="11" fillId="0" borderId="0" xfId="0" applyFont="1" applyAlignment="1">
      <alignment horizontal="left" vertical="center" wrapText="1"/>
    </xf>
    <xf numFmtId="164" fontId="11" fillId="0" borderId="0" xfId="1" applyNumberFormat="1"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65" xfId="0" applyFont="1" applyBorder="1" applyAlignment="1">
      <alignment horizontal="left" vertical="center" wrapText="1"/>
    </xf>
    <xf numFmtId="0" fontId="6" fillId="0" borderId="46" xfId="0" applyFont="1" applyBorder="1" applyAlignment="1">
      <alignment horizontal="right" vertical="center" wrapText="1"/>
    </xf>
    <xf numFmtId="0" fontId="11" fillId="0" borderId="2" xfId="0" applyFont="1" applyBorder="1" applyAlignment="1">
      <alignment horizontal="left" vertical="center"/>
    </xf>
    <xf numFmtId="0" fontId="15" fillId="0" borderId="36" xfId="0" applyFont="1" applyBorder="1" applyAlignment="1">
      <alignment horizontal="center" vertical="center"/>
    </xf>
    <xf numFmtId="0" fontId="6" fillId="0" borderId="36" xfId="0" applyFont="1" applyBorder="1" applyAlignment="1">
      <alignment horizontal="center" vertical="center" wrapText="1"/>
    </xf>
    <xf numFmtId="3" fontId="16" fillId="0" borderId="36" xfId="0" applyNumberFormat="1" applyFont="1" applyBorder="1" applyAlignment="1">
      <alignment horizontal="center" vertical="center"/>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65" xfId="0" applyFont="1" applyBorder="1" applyAlignment="1">
      <alignment horizontal="right" vertical="center"/>
    </xf>
    <xf numFmtId="0" fontId="6" fillId="0" borderId="46" xfId="0" applyFont="1" applyBorder="1" applyAlignment="1">
      <alignment horizontal="right"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164" fontId="6" fillId="0" borderId="24" xfId="1" applyNumberFormat="1" applyFont="1" applyFill="1" applyBorder="1" applyAlignment="1">
      <alignment horizontal="right" vertical="center"/>
    </xf>
    <xf numFmtId="3" fontId="8" fillId="0" borderId="54" xfId="0" applyNumberFormat="1" applyFont="1" applyBorder="1" applyAlignment="1">
      <alignment horizontal="right" vertical="center"/>
    </xf>
    <xf numFmtId="0" fontId="14" fillId="0" borderId="29" xfId="0" applyFont="1" applyBorder="1" applyAlignment="1">
      <alignment horizontal="left" vertical="center" wrapText="1"/>
    </xf>
    <xf numFmtId="0" fontId="5" fillId="0" borderId="10" xfId="0" applyFont="1" applyBorder="1" applyAlignment="1">
      <alignment horizontal="right" vertical="center" wrapText="1"/>
    </xf>
    <xf numFmtId="0" fontId="8" fillId="0" borderId="30" xfId="0" applyFont="1" applyBorder="1" applyAlignment="1">
      <alignment horizontal="right" vertical="center"/>
    </xf>
    <xf numFmtId="0" fontId="14" fillId="0" borderId="42" xfId="0" applyFont="1" applyBorder="1" applyAlignment="1">
      <alignment horizontal="left" vertical="center" wrapText="1"/>
    </xf>
    <xf numFmtId="3" fontId="6" fillId="0" borderId="26"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5" xfId="0" applyNumberFormat="1" applyFont="1" applyBorder="1" applyAlignment="1">
      <alignment horizontal="right" vertical="center"/>
    </xf>
    <xf numFmtId="3" fontId="8" fillId="0" borderId="28" xfId="0" applyNumberFormat="1" applyFont="1" applyBorder="1" applyAlignment="1">
      <alignment horizontal="right" vertical="center"/>
    </xf>
    <xf numFmtId="3" fontId="8" fillId="0" borderId="0" xfId="0" applyNumberFormat="1" applyFont="1" applyAlignment="1">
      <alignment horizontal="center" vertical="center"/>
    </xf>
    <xf numFmtId="0" fontId="10" fillId="0" borderId="0" xfId="0" applyFont="1" applyAlignment="1">
      <alignment horizontal="center"/>
    </xf>
    <xf numFmtId="0" fontId="0" fillId="0" borderId="0" xfId="0" applyAlignment="1">
      <alignment horizontal="center"/>
    </xf>
    <xf numFmtId="0" fontId="6" fillId="2" borderId="0" xfId="0" applyFont="1" applyFill="1" applyAlignment="1">
      <alignment horizontal="left" vertical="center" wrapText="1"/>
    </xf>
    <xf numFmtId="0" fontId="5" fillId="2" borderId="0" xfId="0" applyFont="1" applyFill="1" applyAlignment="1">
      <alignment horizontal="right" vertical="center" wrapText="1"/>
    </xf>
    <xf numFmtId="0" fontId="11" fillId="2" borderId="0" xfId="0" applyFont="1" applyFill="1" applyAlignment="1">
      <alignment horizontal="center" vertical="center" wrapText="1"/>
    </xf>
    <xf numFmtId="0" fontId="6" fillId="2" borderId="0" xfId="0" applyFont="1" applyFill="1" applyAlignment="1">
      <alignment horizontal="center" vertical="center" wrapText="1"/>
    </xf>
    <xf numFmtId="3" fontId="6" fillId="2" borderId="0" xfId="0" applyNumberFormat="1" applyFont="1" applyFill="1" applyAlignment="1">
      <alignment horizontal="center" vertical="center"/>
    </xf>
    <xf numFmtId="3" fontId="8" fillId="2" borderId="0" xfId="0" applyNumberFormat="1" applyFont="1" applyFill="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4" fillId="0" borderId="3" xfId="0" applyFont="1" applyBorder="1" applyAlignment="1">
      <alignment horizontal="right" vertical="center" wrapText="1"/>
    </xf>
    <xf numFmtId="3" fontId="14" fillId="0" borderId="47" xfId="0" applyNumberFormat="1" applyFont="1" applyBorder="1" applyAlignment="1">
      <alignment horizontal="right" vertical="center"/>
    </xf>
    <xf numFmtId="3" fontId="14" fillId="0" borderId="48" xfId="0" applyNumberFormat="1" applyFont="1" applyBorder="1" applyAlignment="1">
      <alignment horizontal="right" vertical="center"/>
    </xf>
    <xf numFmtId="3" fontId="14" fillId="0" borderId="11" xfId="0" applyNumberFormat="1" applyFont="1" applyBorder="1" applyAlignment="1">
      <alignment horizontal="right" vertical="center"/>
    </xf>
    <xf numFmtId="3" fontId="14" fillId="0" borderId="54" xfId="0" applyNumberFormat="1" applyFont="1" applyBorder="1" applyAlignment="1">
      <alignment horizontal="right" vertical="center"/>
    </xf>
    <xf numFmtId="0" fontId="14" fillId="0" borderId="52" xfId="0" applyFont="1" applyBorder="1" applyAlignment="1">
      <alignment horizontal="right" vertical="center" wrapText="1"/>
    </xf>
    <xf numFmtId="164" fontId="14" fillId="0" borderId="17" xfId="1" applyNumberFormat="1" applyFont="1" applyFill="1" applyBorder="1" applyAlignment="1">
      <alignment horizontal="right" vertical="center"/>
    </xf>
    <xf numFmtId="164" fontId="14" fillId="0" borderId="18" xfId="1" applyNumberFormat="1" applyFont="1" applyFill="1" applyBorder="1" applyAlignment="1">
      <alignment horizontal="right" vertical="center"/>
    </xf>
    <xf numFmtId="164" fontId="14" fillId="0" borderId="16" xfId="1" applyNumberFormat="1" applyFont="1" applyFill="1" applyBorder="1" applyAlignment="1">
      <alignment horizontal="right" vertical="center"/>
    </xf>
    <xf numFmtId="164" fontId="14" fillId="0" borderId="19" xfId="1" applyNumberFormat="1" applyFont="1" applyFill="1" applyBorder="1" applyAlignment="1">
      <alignment horizontal="right" vertical="center"/>
    </xf>
    <xf numFmtId="0" fontId="14" fillId="0" borderId="50" xfId="0" applyFont="1" applyBorder="1" applyAlignment="1">
      <alignment horizontal="right" vertical="center" wrapText="1"/>
    </xf>
    <xf numFmtId="3" fontId="14" fillId="0" borderId="22" xfId="0" applyNumberFormat="1" applyFont="1" applyBorder="1" applyAlignment="1">
      <alignment horizontal="right" vertical="center"/>
    </xf>
    <xf numFmtId="3" fontId="14" fillId="0" borderId="23" xfId="0" applyNumberFormat="1" applyFont="1" applyBorder="1" applyAlignment="1">
      <alignment horizontal="right" vertical="center"/>
    </xf>
    <xf numFmtId="3" fontId="14" fillId="0" borderId="49" xfId="0" applyNumberFormat="1" applyFont="1" applyBorder="1" applyAlignment="1">
      <alignment horizontal="right" vertical="center"/>
    </xf>
    <xf numFmtId="3" fontId="14" fillId="0" borderId="24" xfId="0" applyNumberFormat="1" applyFont="1" applyBorder="1" applyAlignment="1">
      <alignment horizontal="right" vertical="center"/>
    </xf>
    <xf numFmtId="164" fontId="14" fillId="0" borderId="22" xfId="1" applyNumberFormat="1" applyFont="1" applyFill="1" applyBorder="1" applyAlignment="1">
      <alignment horizontal="right" vertical="center"/>
    </xf>
    <xf numFmtId="164" fontId="14" fillId="0" borderId="23" xfId="1" applyNumberFormat="1" applyFont="1" applyFill="1" applyBorder="1" applyAlignment="1">
      <alignment horizontal="right" vertical="center"/>
    </xf>
    <xf numFmtId="164" fontId="14" fillId="0" borderId="49" xfId="1" applyNumberFormat="1" applyFont="1" applyFill="1" applyBorder="1" applyAlignment="1">
      <alignment horizontal="right" vertical="center"/>
    </xf>
    <xf numFmtId="164" fontId="14" fillId="0" borderId="24" xfId="1" applyNumberFormat="1" applyFont="1" applyFill="1" applyBorder="1" applyAlignment="1">
      <alignment horizontal="right" vertical="center"/>
    </xf>
    <xf numFmtId="0" fontId="7" fillId="0" borderId="3" xfId="0" applyFont="1" applyBorder="1" applyAlignment="1">
      <alignment horizontal="right" vertical="center" wrapText="1"/>
    </xf>
    <xf numFmtId="0" fontId="7" fillId="0" borderId="7" xfId="0" applyFont="1" applyBorder="1" applyAlignment="1">
      <alignment horizontal="right" vertical="center" wrapText="1"/>
    </xf>
    <xf numFmtId="0" fontId="14" fillId="0" borderId="10" xfId="0" applyFont="1" applyBorder="1" applyAlignment="1">
      <alignment horizontal="right" vertical="center" wrapText="1"/>
    </xf>
    <xf numFmtId="3" fontId="14" fillId="0" borderId="8" xfId="0" applyNumberFormat="1" applyFont="1" applyBorder="1" applyAlignment="1">
      <alignment horizontal="right" vertical="center"/>
    </xf>
    <xf numFmtId="3" fontId="14" fillId="0" borderId="9" xfId="0" applyNumberFormat="1" applyFont="1" applyBorder="1" applyAlignment="1">
      <alignment horizontal="right" vertical="center"/>
    </xf>
    <xf numFmtId="3" fontId="14" fillId="0" borderId="10" xfId="0" applyNumberFormat="1" applyFont="1" applyBorder="1" applyAlignment="1">
      <alignment horizontal="right" vertical="center"/>
    </xf>
    <xf numFmtId="3" fontId="11" fillId="0" borderId="30" xfId="0" applyNumberFormat="1" applyFont="1" applyBorder="1" applyAlignment="1">
      <alignment horizontal="right" vertical="center"/>
    </xf>
    <xf numFmtId="0" fontId="14" fillId="0" borderId="6" xfId="0" applyFont="1" applyBorder="1" applyAlignment="1">
      <alignment horizontal="left" vertical="center" wrapText="1"/>
    </xf>
    <xf numFmtId="0" fontId="14" fillId="0" borderId="46" xfId="0" applyFont="1" applyBorder="1" applyAlignment="1">
      <alignment horizontal="right" vertical="center" wrapText="1"/>
    </xf>
    <xf numFmtId="3" fontId="14" fillId="0" borderId="26" xfId="0" applyNumberFormat="1" applyFont="1" applyBorder="1" applyAlignment="1">
      <alignment horizontal="right" vertical="center"/>
    </xf>
    <xf numFmtId="3" fontId="14" fillId="0" borderId="27" xfId="0" applyNumberFormat="1" applyFont="1" applyBorder="1" applyAlignment="1">
      <alignment horizontal="right" vertical="center"/>
    </xf>
    <xf numFmtId="3" fontId="14" fillId="0" borderId="25" xfId="0" applyNumberFormat="1" applyFont="1" applyBorder="1" applyAlignment="1">
      <alignment horizontal="right" vertical="center"/>
    </xf>
    <xf numFmtId="3" fontId="11" fillId="0" borderId="28" xfId="0" applyNumberFormat="1" applyFont="1" applyBorder="1" applyAlignment="1">
      <alignment horizontal="right" vertical="center"/>
    </xf>
    <xf numFmtId="0" fontId="11" fillId="0" borderId="66" xfId="0" applyFont="1" applyBorder="1" applyAlignment="1">
      <alignment horizontal="left" vertical="center" wrapText="1"/>
    </xf>
    <xf numFmtId="0" fontId="14" fillId="0" borderId="7" xfId="0" applyFont="1" applyBorder="1" applyAlignment="1">
      <alignment horizontal="right" vertical="center" wrapText="1"/>
    </xf>
    <xf numFmtId="0" fontId="14" fillId="0" borderId="39" xfId="0"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0" fontId="14" fillId="0" borderId="44" xfId="0" applyFont="1" applyBorder="1" applyAlignment="1">
      <alignment horizontal="right" vertical="center"/>
    </xf>
    <xf numFmtId="0" fontId="14" fillId="0" borderId="45" xfId="0" applyFont="1" applyBorder="1" applyAlignment="1">
      <alignment horizontal="right" vertical="center"/>
    </xf>
    <xf numFmtId="0" fontId="14" fillId="0" borderId="46" xfId="0" applyFont="1" applyBorder="1" applyAlignment="1">
      <alignment horizontal="right" vertical="center"/>
    </xf>
    <xf numFmtId="0" fontId="14" fillId="0" borderId="43" xfId="0" applyFont="1" applyBorder="1" applyAlignment="1">
      <alignment horizontal="right" vertical="center"/>
    </xf>
    <xf numFmtId="0" fontId="6" fillId="0" borderId="0" xfId="0" applyFont="1"/>
    <xf numFmtId="0" fontId="10" fillId="0" borderId="0" xfId="0" applyFont="1" applyAlignment="1">
      <alignment vertical="center"/>
    </xf>
    <xf numFmtId="0" fontId="5" fillId="0" borderId="11" xfId="0" applyFont="1" applyBorder="1" applyAlignment="1">
      <alignment horizontal="center" vertical="center" wrapText="1"/>
    </xf>
    <xf numFmtId="3" fontId="6" fillId="0" borderId="47" xfId="0" applyNumberFormat="1" applyFont="1" applyBorder="1" applyAlignment="1">
      <alignment horizontal="center" vertical="center"/>
    </xf>
    <xf numFmtId="3" fontId="6" fillId="0" borderId="48"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16" xfId="0" applyFont="1" applyBorder="1" applyAlignment="1">
      <alignment horizontal="center" vertical="center" wrapText="1"/>
    </xf>
    <xf numFmtId="164" fontId="6" fillId="0" borderId="52" xfId="1" applyNumberFormat="1" applyFont="1" applyFill="1" applyBorder="1" applyAlignment="1">
      <alignment horizontal="right" vertical="center"/>
    </xf>
    <xf numFmtId="0" fontId="5" fillId="0" borderId="49" xfId="0"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49" xfId="0" applyNumberFormat="1" applyFont="1" applyBorder="1" applyAlignment="1">
      <alignment horizontal="center" vertical="center"/>
    </xf>
    <xf numFmtId="3" fontId="6" fillId="0" borderId="50" xfId="0" applyNumberFormat="1" applyFont="1" applyBorder="1" applyAlignment="1">
      <alignment horizontal="center" vertical="center"/>
    </xf>
    <xf numFmtId="164" fontId="6" fillId="0" borderId="50" xfId="1" applyNumberFormat="1" applyFont="1" applyFill="1" applyBorder="1" applyAlignment="1">
      <alignment horizontal="right" vertical="center"/>
    </xf>
    <xf numFmtId="3" fontId="8" fillId="0" borderId="47" xfId="0" applyNumberFormat="1" applyFont="1" applyBorder="1" applyAlignment="1">
      <alignment horizontal="center" vertical="center"/>
    </xf>
    <xf numFmtId="3" fontId="8" fillId="0" borderId="48" xfId="0" applyNumberFormat="1" applyFont="1" applyBorder="1" applyAlignment="1">
      <alignment horizontal="center" vertical="center"/>
    </xf>
    <xf numFmtId="0" fontId="5" fillId="0" borderId="25" xfId="0" applyFont="1" applyBorder="1" applyAlignment="1">
      <alignment horizontal="center" vertical="center" wrapText="1"/>
    </xf>
    <xf numFmtId="164" fontId="8" fillId="0" borderId="7" xfId="1" applyNumberFormat="1" applyFont="1" applyFill="1" applyBorder="1" applyAlignment="1">
      <alignment horizontal="right" vertical="center"/>
    </xf>
    <xf numFmtId="0" fontId="14" fillId="0" borderId="2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3" fontId="6" fillId="0" borderId="9" xfId="0" applyNumberFormat="1" applyFont="1" applyBorder="1" applyAlignment="1">
      <alignment horizontal="center" vertical="center"/>
    </xf>
    <xf numFmtId="0" fontId="6" fillId="0" borderId="10" xfId="0" applyFont="1" applyBorder="1" applyAlignment="1">
      <alignment horizontal="center" vertical="center"/>
    </xf>
    <xf numFmtId="0" fontId="8" fillId="0" borderId="30" xfId="0" applyFont="1" applyBorder="1" applyAlignment="1">
      <alignment horizontal="center" vertical="center"/>
    </xf>
    <xf numFmtId="0" fontId="14" fillId="0" borderId="6"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3" fontId="6" fillId="0" borderId="27" xfId="0" applyNumberFormat="1" applyFont="1" applyBorder="1" applyAlignment="1">
      <alignment horizontal="center" vertical="center"/>
    </xf>
    <xf numFmtId="0" fontId="6" fillId="0" borderId="25" xfId="0" applyFont="1" applyBorder="1" applyAlignment="1">
      <alignment horizontal="center" vertical="center"/>
    </xf>
    <xf numFmtId="3" fontId="8" fillId="0" borderId="28" xfId="0" applyNumberFormat="1" applyFont="1" applyBorder="1" applyAlignment="1">
      <alignment horizontal="center" vertical="center"/>
    </xf>
    <xf numFmtId="0" fontId="11" fillId="0" borderId="66" xfId="0" applyFont="1" applyBorder="1" applyAlignment="1">
      <alignment horizontal="center" vertical="center" wrapText="1"/>
    </xf>
    <xf numFmtId="3" fontId="6" fillId="0" borderId="26" xfId="0" applyNumberFormat="1" applyFont="1" applyBorder="1" applyAlignment="1">
      <alignment horizontal="center" vertical="center"/>
    </xf>
    <xf numFmtId="3" fontId="6" fillId="0" borderId="25" xfId="0" applyNumberFormat="1"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3" xfId="0" applyFont="1" applyBorder="1" applyAlignment="1">
      <alignment horizontal="center" vertical="center"/>
    </xf>
    <xf numFmtId="0" fontId="7" fillId="0" borderId="11" xfId="0" applyFont="1" applyBorder="1" applyAlignment="1">
      <alignment horizontal="right" vertical="center" wrapText="1"/>
    </xf>
    <xf numFmtId="0" fontId="7" fillId="0" borderId="25" xfId="0" applyFont="1" applyBorder="1" applyAlignment="1">
      <alignment horizontal="right" vertical="center" wrapText="1"/>
    </xf>
    <xf numFmtId="0" fontId="6" fillId="0" borderId="10" xfId="0" applyFont="1" applyBorder="1" applyAlignment="1">
      <alignment horizontal="right" vertical="center" wrapText="1"/>
    </xf>
    <xf numFmtId="3" fontId="6" fillId="0" borderId="9" xfId="0" applyNumberFormat="1" applyFont="1" applyBorder="1" applyAlignment="1">
      <alignment horizontal="right" vertical="center"/>
    </xf>
    <xf numFmtId="0" fontId="6" fillId="0" borderId="25" xfId="0" applyFont="1" applyBorder="1" applyAlignment="1">
      <alignment horizontal="right" vertical="center" wrapText="1"/>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6" fillId="0" borderId="25" xfId="0" applyFont="1" applyBorder="1" applyAlignment="1">
      <alignment horizontal="right" vertical="center"/>
    </xf>
    <xf numFmtId="0" fontId="8" fillId="0" borderId="28" xfId="0" applyFont="1" applyBorder="1" applyAlignment="1">
      <alignment horizontal="right" vertical="center"/>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60" xfId="0" applyFont="1" applyBorder="1" applyAlignment="1">
      <alignment horizontal="center" vertical="center" wrapText="1"/>
    </xf>
    <xf numFmtId="3" fontId="6" fillId="0" borderId="61" xfId="0" applyNumberFormat="1" applyFont="1" applyBorder="1" applyAlignment="1">
      <alignment horizontal="right" vertical="center"/>
    </xf>
    <xf numFmtId="0" fontId="6" fillId="0" borderId="63" xfId="0" applyFont="1" applyBorder="1" applyAlignment="1">
      <alignment horizontal="right" vertical="center"/>
    </xf>
    <xf numFmtId="0" fontId="6" fillId="0" borderId="13" xfId="0" applyFont="1" applyBorder="1" applyAlignment="1">
      <alignment horizontal="right" vertical="center"/>
    </xf>
    <xf numFmtId="0" fontId="6" fillId="0" borderId="21" xfId="0" applyFont="1" applyBorder="1" applyAlignment="1">
      <alignment horizontal="right" vertical="center"/>
    </xf>
    <xf numFmtId="0" fontId="6" fillId="0" borderId="14" xfId="0" applyFont="1" applyBorder="1" applyAlignment="1">
      <alignment horizontal="right" vertical="center"/>
    </xf>
    <xf numFmtId="3" fontId="6" fillId="0" borderId="63" xfId="0" applyNumberFormat="1" applyFont="1" applyBorder="1" applyAlignment="1">
      <alignment horizontal="right" vertical="center"/>
    </xf>
    <xf numFmtId="0" fontId="10" fillId="0" borderId="0" xfId="0" applyFont="1" applyAlignment="1">
      <alignment horizontal="right" vertical="center" wrapText="1"/>
    </xf>
    <xf numFmtId="3" fontId="6" fillId="0" borderId="57" xfId="0" applyNumberFormat="1" applyFont="1" applyBorder="1" applyAlignment="1">
      <alignment horizontal="right" vertical="center"/>
    </xf>
    <xf numFmtId="0" fontId="11" fillId="0" borderId="0" xfId="0" applyFont="1" applyAlignment="1">
      <alignment horizontal="left" vertical="center"/>
    </xf>
    <xf numFmtId="0" fontId="10" fillId="0" borderId="49" xfId="0" applyFont="1" applyBorder="1" applyAlignment="1">
      <alignment horizontal="right" vertical="center" wrapText="1"/>
    </xf>
    <xf numFmtId="164" fontId="6" fillId="0" borderId="0" xfId="1" applyNumberFormat="1" applyFont="1" applyFill="1" applyBorder="1" applyAlignment="1">
      <alignment horizontal="right"/>
    </xf>
    <xf numFmtId="3" fontId="6" fillId="0" borderId="71" xfId="0" applyNumberFormat="1" applyFont="1" applyBorder="1" applyAlignment="1">
      <alignment horizontal="right" vertical="center"/>
    </xf>
    <xf numFmtId="3" fontId="8" fillId="0" borderId="56" xfId="0" applyNumberFormat="1" applyFont="1" applyBorder="1" applyAlignment="1">
      <alignment horizontal="right" vertical="center"/>
    </xf>
    <xf numFmtId="3" fontId="8" fillId="0" borderId="33" xfId="0" applyNumberFormat="1" applyFont="1" applyBorder="1" applyAlignment="1">
      <alignment horizontal="right" vertical="center"/>
    </xf>
    <xf numFmtId="3" fontId="8" fillId="0" borderId="57" xfId="0" applyNumberFormat="1" applyFont="1" applyBorder="1" applyAlignment="1">
      <alignment horizontal="right" vertical="center"/>
    </xf>
    <xf numFmtId="0" fontId="8" fillId="0" borderId="0" xfId="0" applyFont="1" applyAlignment="1">
      <alignment horizontal="right" vertical="center" wrapText="1"/>
    </xf>
    <xf numFmtId="0" fontId="11" fillId="0" borderId="35" xfId="0" applyFont="1" applyBorder="1" applyAlignment="1">
      <alignment horizontal="right" vertical="center" wrapText="1"/>
    </xf>
    <xf numFmtId="0" fontId="6" fillId="0" borderId="59" xfId="0" applyFont="1" applyBorder="1" applyAlignment="1">
      <alignment horizontal="right" vertical="center"/>
    </xf>
    <xf numFmtId="0" fontId="4" fillId="0" borderId="20" xfId="0" applyFont="1" applyBorder="1" applyAlignment="1">
      <alignment horizontal="left" vertical="center"/>
    </xf>
    <xf numFmtId="0" fontId="4" fillId="0" borderId="15" xfId="0" applyFont="1" applyBorder="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2" xfId="0" applyFont="1" applyBorder="1" applyAlignment="1">
      <alignment horizontal="left" vertical="center"/>
    </xf>
    <xf numFmtId="0" fontId="3" fillId="0" borderId="20" xfId="0" applyFont="1" applyBorder="1" applyAlignment="1">
      <alignment horizontal="left" vertical="center" wrapText="1"/>
    </xf>
    <xf numFmtId="0" fontId="3" fillId="0" borderId="6" xfId="0" applyFont="1" applyBorder="1" applyAlignment="1">
      <alignment horizontal="left" vertical="center"/>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6" fillId="2" borderId="37" xfId="0" applyFont="1" applyFill="1" applyBorder="1" applyAlignment="1">
      <alignment horizontal="left" vertical="center" wrapText="1"/>
    </xf>
    <xf numFmtId="2" fontId="2" fillId="0" borderId="0" xfId="0" applyNumberFormat="1" applyFont="1" applyAlignment="1">
      <alignment horizontal="left" vertical="center" wrapText="1"/>
    </xf>
    <xf numFmtId="2" fontId="2" fillId="0" borderId="1" xfId="0" applyNumberFormat="1"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6" fillId="2" borderId="29"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0" fillId="0" borderId="0" xfId="0"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5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6" fillId="0" borderId="2"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6" fillId="0" borderId="55" xfId="0" applyFont="1" applyBorder="1" applyAlignment="1">
      <alignment horizontal="left" vertical="center"/>
    </xf>
    <xf numFmtId="0" fontId="6" fillId="0" borderId="6" xfId="0" applyFont="1" applyBorder="1" applyAlignment="1">
      <alignment horizontal="left" vertical="center"/>
    </xf>
    <xf numFmtId="0" fontId="11" fillId="0" borderId="6" xfId="0" applyFont="1" applyBorder="1" applyAlignment="1">
      <alignment horizontal="left" vertical="center"/>
    </xf>
    <xf numFmtId="0" fontId="11" fillId="0" borderId="29" xfId="0" applyFont="1" applyBorder="1" applyAlignment="1">
      <alignment vertical="center" wrapText="1"/>
    </xf>
    <xf numFmtId="0" fontId="11" fillId="0" borderId="35" xfId="0" applyFont="1" applyBorder="1" applyAlignment="1">
      <alignmen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13" fillId="0" borderId="2" xfId="0" applyFont="1" applyBorder="1" applyAlignment="1">
      <alignment horizontal="left" vertical="center" wrapText="1"/>
    </xf>
    <xf numFmtId="0" fontId="13" fillId="0" borderId="36" xfId="0" applyFont="1" applyBorder="1" applyAlignment="1">
      <alignment horizontal="left" vertical="center" wrapText="1"/>
    </xf>
    <xf numFmtId="0" fontId="13" fillId="0" borderId="55"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1" xfId="0" applyFont="1" applyBorder="1" applyAlignment="1">
      <alignment horizontal="left" vertical="center" wrapText="1"/>
    </xf>
    <xf numFmtId="0" fontId="11" fillId="0" borderId="5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8" xfId="0" applyFont="1" applyBorder="1" applyAlignment="1">
      <alignment horizontal="center" vertical="center" wrapText="1"/>
    </xf>
    <xf numFmtId="0" fontId="14" fillId="0" borderId="59" xfId="0" applyFont="1" applyBorder="1" applyAlignment="1">
      <alignment horizontal="left" vertical="center" wrapText="1"/>
    </xf>
    <xf numFmtId="0" fontId="14" fillId="0" borderId="58" xfId="0" applyFont="1" applyBorder="1" applyAlignment="1">
      <alignment horizontal="left" vertical="center" wrapText="1"/>
    </xf>
    <xf numFmtId="0" fontId="14" fillId="0" borderId="59" xfId="0" quotePrefix="1" applyFont="1" applyBorder="1" applyAlignment="1">
      <alignment horizontal="left" vertical="center" wrapText="1"/>
    </xf>
    <xf numFmtId="0" fontId="14" fillId="0" borderId="63" xfId="0" applyFont="1" applyBorder="1" applyAlignment="1">
      <alignment horizontal="left" vertical="center" wrapText="1"/>
    </xf>
    <xf numFmtId="0" fontId="11" fillId="0" borderId="58" xfId="0" applyFont="1" applyBorder="1" applyAlignment="1">
      <alignment horizontal="left" vertical="center" wrapText="1"/>
    </xf>
    <xf numFmtId="0" fontId="11" fillId="0" borderId="65" xfId="0" applyFont="1" applyBorder="1" applyAlignment="1">
      <alignment horizontal="left" vertical="center" wrapText="1"/>
    </xf>
    <xf numFmtId="3" fontId="6" fillId="0" borderId="67" xfId="0" applyNumberFormat="1" applyFont="1" applyBorder="1" applyAlignment="1">
      <alignment horizontal="right" vertical="center"/>
    </xf>
    <xf numFmtId="0" fontId="6" fillId="0" borderId="67" xfId="0" applyFont="1" applyBorder="1" applyAlignment="1">
      <alignment horizontal="right" vertical="center"/>
    </xf>
    <xf numFmtId="0" fontId="8" fillId="0" borderId="67" xfId="0" applyFont="1" applyBorder="1" applyAlignment="1">
      <alignment horizontal="right" vertical="center"/>
    </xf>
    <xf numFmtId="3" fontId="8" fillId="0" borderId="67" xfId="0" applyNumberFormat="1" applyFont="1" applyBorder="1" applyAlignment="1">
      <alignment horizontal="right" vertical="center"/>
    </xf>
    <xf numFmtId="3" fontId="6" fillId="0" borderId="53"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34" xfId="0" applyNumberFormat="1" applyFont="1" applyBorder="1" applyAlignment="1">
      <alignment horizontal="right" vertical="center"/>
    </xf>
    <xf numFmtId="3" fontId="8" fillId="0" borderId="53" xfId="0" applyNumberFormat="1" applyFont="1" applyBorder="1" applyAlignment="1">
      <alignment horizontal="right" vertical="center"/>
    </xf>
    <xf numFmtId="3" fontId="8" fillId="0" borderId="4" xfId="0" applyNumberFormat="1" applyFont="1" applyBorder="1" applyAlignment="1">
      <alignment horizontal="right" vertical="center"/>
    </xf>
    <xf numFmtId="3" fontId="8" fillId="0" borderId="5" xfId="0" applyNumberFormat="1" applyFont="1" applyBorder="1" applyAlignment="1">
      <alignment horizontal="right" vertical="center"/>
    </xf>
    <xf numFmtId="0" fontId="11" fillId="0" borderId="29" xfId="0" applyFont="1" applyBorder="1" applyAlignment="1">
      <alignment horizontal="left" vertical="center" wrapText="1"/>
    </xf>
    <xf numFmtId="0" fontId="11" fillId="0" borderId="35" xfId="0" applyFont="1" applyBorder="1" applyAlignment="1">
      <alignment horizontal="left" vertical="center" wrapText="1"/>
    </xf>
    <xf numFmtId="0" fontId="10" fillId="0" borderId="35" xfId="0" applyFont="1" applyBorder="1" applyAlignment="1">
      <alignment horizontal="center"/>
    </xf>
    <xf numFmtId="0" fontId="10" fillId="0" borderId="68" xfId="0" applyFont="1" applyBorder="1" applyAlignment="1">
      <alignment horizontal="center"/>
    </xf>
    <xf numFmtId="0" fontId="6" fillId="0" borderId="65" xfId="0" applyFont="1" applyBorder="1" applyAlignment="1">
      <alignment horizontal="right"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6" fillId="0" borderId="37" xfId="0" applyFont="1" applyBorder="1" applyAlignment="1">
      <alignment horizontal="right" vertical="center"/>
    </xf>
    <xf numFmtId="0" fontId="6" fillId="0" borderId="69" xfId="0" applyFont="1" applyBorder="1" applyAlignment="1">
      <alignment horizontal="right" vertical="center"/>
    </xf>
    <xf numFmtId="0" fontId="6" fillId="0" borderId="38" xfId="0" applyFont="1" applyBorder="1" applyAlignment="1">
      <alignment horizontal="right" vertical="center"/>
    </xf>
    <xf numFmtId="0" fontId="6" fillId="0" borderId="44" xfId="0" applyFont="1" applyBorder="1" applyAlignment="1">
      <alignment horizontal="right" vertical="center"/>
    </xf>
    <xf numFmtId="0" fontId="6" fillId="0" borderId="70" xfId="0" applyFont="1" applyBorder="1" applyAlignment="1">
      <alignment horizontal="right" vertical="center"/>
    </xf>
    <xf numFmtId="0" fontId="6" fillId="0" borderId="63" xfId="0" applyFont="1" applyBorder="1" applyAlignment="1">
      <alignment horizontal="left" vertical="center" wrapText="1"/>
    </xf>
    <xf numFmtId="0" fontId="6" fillId="0" borderId="62" xfId="0" applyFont="1" applyBorder="1" applyAlignment="1">
      <alignment horizontal="left" vertical="center" wrapText="1"/>
    </xf>
    <xf numFmtId="0" fontId="6" fillId="0" borderId="66" xfId="0" applyFont="1" applyBorder="1" applyAlignment="1">
      <alignment horizontal="left" vertical="center" wrapText="1"/>
    </xf>
    <xf numFmtId="0" fontId="11" fillId="0" borderId="61" xfId="0" applyFont="1" applyBorder="1" applyAlignment="1">
      <alignment horizontal="left" vertical="center" wrapText="1"/>
    </xf>
    <xf numFmtId="0" fontId="11" fillId="0" borderId="66" xfId="0" applyFont="1" applyBorder="1" applyAlignment="1">
      <alignment horizontal="left" vertical="center" wrapText="1"/>
    </xf>
    <xf numFmtId="0" fontId="6" fillId="0" borderId="61" xfId="0" applyFont="1" applyBorder="1" applyAlignment="1">
      <alignment horizontal="left" vertical="center" wrapText="1"/>
    </xf>
    <xf numFmtId="0" fontId="6" fillId="2" borderId="2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53"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3" fillId="0" borderId="29" xfId="0" applyFont="1" applyBorder="1" applyAlignment="1">
      <alignment horizontal="left" vertical="center" wrapText="1"/>
    </xf>
    <xf numFmtId="0" fontId="13" fillId="0" borderId="35" xfId="0" applyFont="1" applyBorder="1" applyAlignment="1">
      <alignment horizontal="left" vertical="center" wrapText="1"/>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0" borderId="42" xfId="0" applyFont="1" applyBorder="1" applyAlignment="1">
      <alignment horizontal="left" vertical="center" wrapText="1"/>
    </xf>
    <xf numFmtId="0" fontId="14" fillId="0" borderId="43"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14" fillId="0" borderId="62" xfId="0" applyFont="1" applyBorder="1" applyAlignment="1">
      <alignment horizontal="left" vertical="center" wrapText="1"/>
    </xf>
    <xf numFmtId="0" fontId="14" fillId="0" borderId="64" xfId="0" applyFont="1" applyBorder="1" applyAlignment="1">
      <alignment horizontal="left" vertical="center" wrapText="1"/>
    </xf>
    <xf numFmtId="0" fontId="15" fillId="0" borderId="0" xfId="0" applyFont="1" applyAlignment="1">
      <alignment horizontal="left" vertical="center" wrapText="1"/>
    </xf>
    <xf numFmtId="0" fontId="15"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1" fillId="0" borderId="5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4" fillId="0" borderId="61" xfId="0" applyFont="1" applyBorder="1" applyAlignment="1">
      <alignment horizontal="left"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15"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6" fillId="0" borderId="20" xfId="0" applyFont="1" applyBorder="1" applyAlignment="1">
      <alignment horizontal="left" vertical="center" wrapText="1"/>
    </xf>
    <xf numFmtId="0" fontId="6" fillId="0" borderId="15" xfId="0" applyFont="1" applyBorder="1" applyAlignment="1">
      <alignment horizontal="left" vertical="center" wrapText="1"/>
    </xf>
    <xf numFmtId="0" fontId="6" fillId="0" borderId="55" xfId="0" applyFont="1" applyBorder="1" applyAlignment="1">
      <alignment horizontal="left" vertical="center" wrapText="1"/>
    </xf>
    <xf numFmtId="0" fontId="6" fillId="0" borderId="72" xfId="0" applyFont="1" applyBorder="1" applyAlignment="1">
      <alignment horizontal="left" vertical="center" wrapText="1"/>
    </xf>
    <xf numFmtId="0" fontId="10" fillId="0" borderId="0" xfId="0" quotePrefix="1" applyFont="1" applyAlignment="1">
      <alignment horizontal="left" vertical="top" wrapText="1"/>
    </xf>
    <xf numFmtId="0" fontId="6" fillId="0" borderId="69" xfId="0" applyFont="1" applyBorder="1" applyAlignment="1">
      <alignment horizontal="left" vertical="center" wrapText="1"/>
    </xf>
    <xf numFmtId="0" fontId="11" fillId="0" borderId="0" xfId="0" applyFont="1" applyAlignment="1">
      <alignment horizontal="left" wrapText="1"/>
    </xf>
    <xf numFmtId="0" fontId="11" fillId="0" borderId="1" xfId="0" applyFont="1" applyBorder="1" applyAlignment="1">
      <alignment horizontal="left" wrapText="1"/>
    </xf>
    <xf numFmtId="0" fontId="11" fillId="0" borderId="68" xfId="0" applyFont="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0A7A-9740-46C1-BE88-975A9C6F2683}">
  <sheetPr>
    <tabColor rgb="FF00FF00"/>
    <pageSetUpPr fitToPage="1"/>
  </sheetPr>
  <dimension ref="A1:J20"/>
  <sheetViews>
    <sheetView tabSelected="1" zoomScale="58" zoomScaleNormal="58" workbookViewId="0">
      <selection activeCell="C19" sqref="C19"/>
    </sheetView>
  </sheetViews>
  <sheetFormatPr baseColWidth="10" defaultRowHeight="14.4" x14ac:dyDescent="0.3"/>
  <cols>
    <col min="1" max="1" width="24" customWidth="1"/>
    <col min="2" max="2" width="11.88671875" customWidth="1"/>
    <col min="3" max="3" width="33" customWidth="1"/>
    <col min="4" max="4" width="22.5546875" customWidth="1"/>
    <col min="5" max="5" width="26.6640625" customWidth="1"/>
    <col min="6" max="10" width="22.5546875" customWidth="1"/>
  </cols>
  <sheetData>
    <row r="1" spans="1:10" ht="34.5" customHeight="1" x14ac:dyDescent="0.3">
      <c r="A1" s="426" t="s">
        <v>0</v>
      </c>
      <c r="B1" s="426"/>
      <c r="C1" s="426"/>
      <c r="D1" s="426"/>
      <c r="E1" s="426"/>
      <c r="F1" s="426"/>
      <c r="G1" s="426"/>
      <c r="H1" s="426"/>
      <c r="I1" s="426"/>
      <c r="J1" s="426"/>
    </row>
    <row r="2" spans="1:10" ht="34.5" customHeight="1" thickBot="1" x14ac:dyDescent="0.35">
      <c r="A2" s="426" t="s">
        <v>141</v>
      </c>
      <c r="B2" s="426"/>
      <c r="C2" s="427"/>
      <c r="D2" s="427"/>
      <c r="E2" s="427"/>
      <c r="F2" s="427"/>
      <c r="G2" s="427"/>
      <c r="H2" s="427"/>
      <c r="I2" s="427"/>
      <c r="J2" s="427"/>
    </row>
    <row r="3" spans="1:10" ht="51.75" customHeight="1" thickBot="1" x14ac:dyDescent="0.35">
      <c r="A3" s="428" t="s">
        <v>1</v>
      </c>
      <c r="B3" s="429"/>
      <c r="C3" s="432" t="s">
        <v>2</v>
      </c>
      <c r="D3" s="432"/>
      <c r="E3" s="432"/>
      <c r="F3" s="432"/>
      <c r="G3" s="432"/>
      <c r="H3" s="432"/>
      <c r="I3" s="432"/>
      <c r="J3" s="433"/>
    </row>
    <row r="4" spans="1:10" ht="48" customHeight="1" thickBot="1" x14ac:dyDescent="0.35">
      <c r="A4" s="430"/>
      <c r="B4" s="431"/>
      <c r="C4" s="15" t="s">
        <v>3</v>
      </c>
      <c r="D4" s="17" t="s">
        <v>4</v>
      </c>
      <c r="E4" s="17" t="s">
        <v>5</v>
      </c>
      <c r="F4" s="17" t="s">
        <v>6</v>
      </c>
      <c r="G4" s="17" t="s">
        <v>7</v>
      </c>
      <c r="H4" s="17" t="s">
        <v>8</v>
      </c>
      <c r="I4" s="18" t="s">
        <v>9</v>
      </c>
      <c r="J4" s="19" t="s">
        <v>10</v>
      </c>
    </row>
    <row r="5" spans="1:10" ht="33" customHeight="1" x14ac:dyDescent="0.3">
      <c r="A5" s="434" t="s">
        <v>11</v>
      </c>
      <c r="B5" s="1" t="s">
        <v>12</v>
      </c>
      <c r="C5" s="110">
        <v>1015</v>
      </c>
      <c r="D5" s="111">
        <v>2155</v>
      </c>
      <c r="E5" s="111">
        <v>264</v>
      </c>
      <c r="F5" s="111">
        <v>179</v>
      </c>
      <c r="G5" s="111">
        <v>565</v>
      </c>
      <c r="H5" s="111">
        <v>186</v>
      </c>
      <c r="I5" s="111">
        <v>192</v>
      </c>
      <c r="J5" s="112">
        <f>SUM(C5:I5)</f>
        <v>4556</v>
      </c>
    </row>
    <row r="6" spans="1:10" ht="33" customHeight="1" x14ac:dyDescent="0.3">
      <c r="A6" s="425"/>
      <c r="B6" s="2" t="s">
        <v>13</v>
      </c>
      <c r="C6" s="3">
        <f t="shared" ref="C6:J6" si="0">C5/C$11</f>
        <v>0.79296875</v>
      </c>
      <c r="D6" s="4">
        <f t="shared" si="0"/>
        <v>0.84015594541910332</v>
      </c>
      <c r="E6" s="4">
        <f t="shared" si="0"/>
        <v>0.81987577639751552</v>
      </c>
      <c r="F6" s="4">
        <f t="shared" si="0"/>
        <v>0.47105263157894739</v>
      </c>
      <c r="G6" s="4">
        <f t="shared" si="0"/>
        <v>0.89398734177215189</v>
      </c>
      <c r="H6" s="4">
        <f t="shared" si="0"/>
        <v>0.8340807174887892</v>
      </c>
      <c r="I6" s="4">
        <f t="shared" si="0"/>
        <v>0.70588235294117652</v>
      </c>
      <c r="J6" s="5">
        <f t="shared" si="0"/>
        <v>0.80296087416284811</v>
      </c>
    </row>
    <row r="7" spans="1:10" ht="33" customHeight="1" x14ac:dyDescent="0.3">
      <c r="A7" s="424" t="s">
        <v>14</v>
      </c>
      <c r="B7" s="6" t="s">
        <v>12</v>
      </c>
      <c r="C7" s="113">
        <v>265</v>
      </c>
      <c r="D7" s="114">
        <v>410</v>
      </c>
      <c r="E7" s="114">
        <v>58</v>
      </c>
      <c r="F7" s="114">
        <v>201</v>
      </c>
      <c r="G7" s="114">
        <v>67</v>
      </c>
      <c r="H7" s="114">
        <v>37</v>
      </c>
      <c r="I7" s="114">
        <v>80</v>
      </c>
      <c r="J7" s="115">
        <f>SUM(C7:I7)</f>
        <v>1118</v>
      </c>
    </row>
    <row r="8" spans="1:10" ht="33" customHeight="1" x14ac:dyDescent="0.3">
      <c r="A8" s="425"/>
      <c r="B8" s="2" t="s">
        <v>13</v>
      </c>
      <c r="C8" s="3">
        <f t="shared" ref="C8:J10" si="1">C7/C$11</f>
        <v>0.20703125</v>
      </c>
      <c r="D8" s="4">
        <f t="shared" si="1"/>
        <v>0.15984405458089668</v>
      </c>
      <c r="E8" s="4">
        <f t="shared" si="1"/>
        <v>0.18012422360248448</v>
      </c>
      <c r="F8" s="4">
        <f t="shared" si="1"/>
        <v>0.52894736842105261</v>
      </c>
      <c r="G8" s="4">
        <f t="shared" si="1"/>
        <v>0.1060126582278481</v>
      </c>
      <c r="H8" s="4">
        <f t="shared" si="1"/>
        <v>0.16591928251121077</v>
      </c>
      <c r="I8" s="4">
        <f t="shared" si="1"/>
        <v>0.29411764705882354</v>
      </c>
      <c r="J8" s="5">
        <f t="shared" si="1"/>
        <v>0.19703912583715191</v>
      </c>
    </row>
    <row r="9" spans="1:10" ht="33" customHeight="1" x14ac:dyDescent="0.3">
      <c r="A9" s="424" t="s">
        <v>15</v>
      </c>
      <c r="B9" s="6" t="s">
        <v>12</v>
      </c>
      <c r="C9" s="110">
        <v>0</v>
      </c>
      <c r="D9" s="111">
        <v>0</v>
      </c>
      <c r="E9" s="111">
        <v>0</v>
      </c>
      <c r="F9" s="111">
        <v>0</v>
      </c>
      <c r="G9" s="111">
        <v>0</v>
      </c>
      <c r="H9" s="111">
        <v>0</v>
      </c>
      <c r="I9" s="111">
        <v>0</v>
      </c>
      <c r="J9" s="112">
        <f>SUM(C9:I9)</f>
        <v>0</v>
      </c>
    </row>
    <row r="10" spans="1:10" ht="33" customHeight="1" x14ac:dyDescent="0.3">
      <c r="A10" s="425"/>
      <c r="B10" s="2" t="s">
        <v>13</v>
      </c>
      <c r="C10" s="3">
        <f t="shared" ref="C10:J10" si="2">C9/C$11</f>
        <v>0</v>
      </c>
      <c r="D10" s="4">
        <f t="shared" si="2"/>
        <v>0</v>
      </c>
      <c r="E10" s="4">
        <f t="shared" si="2"/>
        <v>0</v>
      </c>
      <c r="F10" s="4">
        <f t="shared" si="2"/>
        <v>0</v>
      </c>
      <c r="G10" s="7">
        <f t="shared" si="1"/>
        <v>0</v>
      </c>
      <c r="H10" s="7">
        <f t="shared" si="1"/>
        <v>0</v>
      </c>
      <c r="I10" s="4">
        <f t="shared" si="2"/>
        <v>0</v>
      </c>
      <c r="J10" s="5">
        <f t="shared" si="2"/>
        <v>0</v>
      </c>
    </row>
    <row r="11" spans="1:10" ht="33" customHeight="1" x14ac:dyDescent="0.3">
      <c r="A11" s="435" t="s">
        <v>18</v>
      </c>
      <c r="B11" s="6" t="s">
        <v>12</v>
      </c>
      <c r="C11" s="116">
        <f t="shared" ref="C11:J11" si="3">C5+C7+C9</f>
        <v>1280</v>
      </c>
      <c r="D11" s="117">
        <f t="shared" si="3"/>
        <v>2565</v>
      </c>
      <c r="E11" s="117">
        <f t="shared" si="3"/>
        <v>322</v>
      </c>
      <c r="F11" s="117">
        <f t="shared" si="3"/>
        <v>380</v>
      </c>
      <c r="G11" s="117">
        <f t="shared" si="3"/>
        <v>632</v>
      </c>
      <c r="H11" s="117">
        <f>H5+H7</f>
        <v>223</v>
      </c>
      <c r="I11" s="117">
        <f t="shared" si="3"/>
        <v>272</v>
      </c>
      <c r="J11" s="118">
        <f t="shared" si="3"/>
        <v>5674</v>
      </c>
    </row>
    <row r="12" spans="1:10" ht="33" customHeight="1" thickBot="1" x14ac:dyDescent="0.35">
      <c r="A12" s="436"/>
      <c r="B12" s="8" t="s">
        <v>13</v>
      </c>
      <c r="C12" s="9">
        <f>C11/C$11</f>
        <v>1</v>
      </c>
      <c r="D12" s="10">
        <f t="shared" ref="D12:J12" si="4">D11/D$11</f>
        <v>1</v>
      </c>
      <c r="E12" s="10">
        <f t="shared" si="4"/>
        <v>1</v>
      </c>
      <c r="F12" s="10">
        <f t="shared" si="4"/>
        <v>1</v>
      </c>
      <c r="G12" s="10">
        <f t="shared" si="4"/>
        <v>1</v>
      </c>
      <c r="H12" s="10">
        <f t="shared" si="4"/>
        <v>1</v>
      </c>
      <c r="I12" s="10">
        <f t="shared" si="4"/>
        <v>1</v>
      </c>
      <c r="J12" s="11">
        <f t="shared" si="4"/>
        <v>1</v>
      </c>
    </row>
    <row r="13" spans="1:10" ht="36" customHeight="1" thickBot="1" x14ac:dyDescent="0.35">
      <c r="A13" s="119"/>
      <c r="B13" s="120"/>
      <c r="C13" s="12"/>
      <c r="D13" s="12"/>
      <c r="E13" s="12"/>
      <c r="F13" s="12"/>
      <c r="G13" s="12"/>
      <c r="H13" s="12"/>
      <c r="I13" s="12"/>
      <c r="J13" s="12"/>
    </row>
    <row r="14" spans="1:10" ht="42" customHeight="1" thickBot="1" x14ac:dyDescent="0.35">
      <c r="A14" s="121" t="s">
        <v>19</v>
      </c>
      <c r="B14" s="122" t="s">
        <v>20</v>
      </c>
      <c r="C14" s="123">
        <v>0</v>
      </c>
      <c r="D14" s="124">
        <v>0</v>
      </c>
      <c r="E14" s="124">
        <v>0</v>
      </c>
      <c r="F14" s="124">
        <v>0</v>
      </c>
      <c r="G14" s="124">
        <v>1</v>
      </c>
      <c r="H14" s="124">
        <v>0</v>
      </c>
      <c r="I14" s="125">
        <v>0</v>
      </c>
      <c r="J14" s="126">
        <f>SUM(C14:I14)</f>
        <v>1</v>
      </c>
    </row>
    <row r="15" spans="1:10" ht="42" customHeight="1" thickBot="1" x14ac:dyDescent="0.35">
      <c r="A15" s="127" t="s">
        <v>21</v>
      </c>
      <c r="B15" s="128" t="s">
        <v>20</v>
      </c>
      <c r="C15" s="129">
        <f t="shared" ref="C15:I15" si="5">C5+C7+C9+C14</f>
        <v>1280</v>
      </c>
      <c r="D15" s="129">
        <f t="shared" si="5"/>
        <v>2565</v>
      </c>
      <c r="E15" s="129">
        <f t="shared" si="5"/>
        <v>322</v>
      </c>
      <c r="F15" s="129">
        <f t="shared" si="5"/>
        <v>380</v>
      </c>
      <c r="G15" s="129">
        <f t="shared" si="5"/>
        <v>633</v>
      </c>
      <c r="H15" s="129">
        <f>H5+H7</f>
        <v>223</v>
      </c>
      <c r="I15" s="130">
        <f t="shared" si="5"/>
        <v>272</v>
      </c>
      <c r="J15" s="131">
        <f>SUM(C15:I15)</f>
        <v>5675</v>
      </c>
    </row>
    <row r="16" spans="1:10" ht="54" customHeight="1" thickBot="1" x14ac:dyDescent="0.35">
      <c r="A16" s="132"/>
      <c r="B16" s="133"/>
      <c r="C16" s="134"/>
      <c r="D16" s="134"/>
      <c r="E16" s="134"/>
      <c r="F16" s="134"/>
      <c r="G16" s="134"/>
      <c r="H16" s="134"/>
      <c r="I16" s="134"/>
      <c r="J16" s="135"/>
    </row>
    <row r="17" spans="1:10" ht="43.5" customHeight="1" x14ac:dyDescent="0.3">
      <c r="A17" s="437" t="s">
        <v>22</v>
      </c>
      <c r="B17" s="438"/>
      <c r="C17" s="438"/>
      <c r="D17" s="39"/>
      <c r="E17" s="39"/>
      <c r="F17" s="39"/>
      <c r="G17" s="39"/>
      <c r="H17" s="39"/>
      <c r="I17" s="39"/>
      <c r="J17" s="40"/>
    </row>
    <row r="18" spans="1:10" ht="48.75" customHeight="1" x14ac:dyDescent="0.3">
      <c r="A18" s="439" t="s">
        <v>23</v>
      </c>
      <c r="B18" s="440"/>
      <c r="C18" s="136">
        <v>5</v>
      </c>
      <c r="D18" s="137">
        <v>7</v>
      </c>
      <c r="E18" s="137">
        <v>2</v>
      </c>
      <c r="F18" s="137">
        <v>2</v>
      </c>
      <c r="G18" s="137">
        <v>1</v>
      </c>
      <c r="H18" s="137">
        <v>1</v>
      </c>
      <c r="I18" s="137">
        <v>3</v>
      </c>
      <c r="J18" s="138">
        <f>SUM(C18:I18)</f>
        <v>21</v>
      </c>
    </row>
    <row r="19" spans="1:10" ht="48.75" customHeight="1" thickBot="1" x14ac:dyDescent="0.35">
      <c r="A19" s="441" t="s">
        <v>24</v>
      </c>
      <c r="B19" s="442"/>
      <c r="C19" s="139">
        <v>5</v>
      </c>
      <c r="D19" s="140">
        <v>11</v>
      </c>
      <c r="E19" s="140">
        <v>2</v>
      </c>
      <c r="F19" s="140">
        <v>2</v>
      </c>
      <c r="G19" s="140">
        <v>1</v>
      </c>
      <c r="H19" s="140">
        <v>1</v>
      </c>
      <c r="I19" s="141">
        <v>3</v>
      </c>
      <c r="J19" s="142">
        <f>SUM(C19:I19)</f>
        <v>25</v>
      </c>
    </row>
    <row r="20" spans="1:10" ht="31.5" customHeight="1" x14ac:dyDescent="0.3">
      <c r="A20" s="13" t="s">
        <v>25</v>
      </c>
      <c r="B20" s="143"/>
      <c r="C20" s="14"/>
      <c r="D20" s="14"/>
      <c r="E20" s="14"/>
      <c r="F20" s="14"/>
      <c r="G20" s="14"/>
      <c r="H20" s="14"/>
      <c r="I20" s="14"/>
      <c r="J20" s="14"/>
    </row>
  </sheetData>
  <mergeCells count="11">
    <mergeCell ref="A9:A10"/>
    <mergeCell ref="A11:A12"/>
    <mergeCell ref="A17:C17"/>
    <mergeCell ref="A18:B18"/>
    <mergeCell ref="A19:B19"/>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D047A-C20F-458D-A35E-D7A98CEEA7B7}">
  <sheetPr>
    <tabColor rgb="FF00FF00"/>
    <pageSetUpPr fitToPage="1"/>
  </sheetPr>
  <dimension ref="A1:J54"/>
  <sheetViews>
    <sheetView zoomScale="60" zoomScaleNormal="60" workbookViewId="0">
      <selection sqref="A1:J1"/>
    </sheetView>
  </sheetViews>
  <sheetFormatPr baseColWidth="10" defaultRowHeight="14.4" x14ac:dyDescent="0.3"/>
  <cols>
    <col min="1" max="1" width="56.5546875" customWidth="1"/>
    <col min="2" max="2" width="24.33203125" customWidth="1"/>
    <col min="3" max="3" width="21.88671875" customWidth="1"/>
    <col min="4" max="4" width="20.109375" customWidth="1"/>
    <col min="5" max="5" width="20" customWidth="1"/>
    <col min="6" max="6" width="18.33203125" customWidth="1"/>
    <col min="7" max="7" width="18.6640625" customWidth="1"/>
    <col min="8" max="8" width="20.109375" customWidth="1"/>
    <col min="9" max="9" width="17.6640625" customWidth="1"/>
    <col min="10" max="10" width="19.109375" customWidth="1"/>
  </cols>
  <sheetData>
    <row r="1" spans="1:10" ht="38.25" customHeight="1" x14ac:dyDescent="0.3">
      <c r="A1" s="459" t="s">
        <v>116</v>
      </c>
      <c r="B1" s="459"/>
      <c r="C1" s="459"/>
      <c r="D1" s="459"/>
      <c r="E1" s="459"/>
      <c r="F1" s="459"/>
      <c r="G1" s="459"/>
      <c r="H1" s="459"/>
      <c r="I1" s="459"/>
      <c r="J1" s="459"/>
    </row>
    <row r="2" spans="1:10" ht="39" customHeight="1" thickBot="1" x14ac:dyDescent="0.4">
      <c r="A2" s="581" t="s">
        <v>151</v>
      </c>
      <c r="B2" s="581"/>
      <c r="C2" s="582"/>
      <c r="D2" s="582"/>
      <c r="E2" s="582"/>
      <c r="F2" s="582"/>
      <c r="G2" s="582"/>
      <c r="H2" s="582"/>
      <c r="I2" s="582"/>
      <c r="J2" s="582"/>
    </row>
    <row r="3" spans="1:10" ht="51.75" customHeight="1" x14ac:dyDescent="0.3">
      <c r="A3" s="446" t="s">
        <v>152</v>
      </c>
      <c r="B3" s="447"/>
      <c r="C3" s="506" t="s">
        <v>2</v>
      </c>
      <c r="D3" s="506"/>
      <c r="E3" s="506"/>
      <c r="F3" s="506"/>
      <c r="G3" s="506"/>
      <c r="H3" s="506"/>
      <c r="I3" s="506"/>
      <c r="J3" s="583"/>
    </row>
    <row r="4" spans="1:10" ht="48" customHeight="1" thickBot="1" x14ac:dyDescent="0.35">
      <c r="A4" s="448"/>
      <c r="B4" s="449"/>
      <c r="C4" s="402" t="s">
        <v>3</v>
      </c>
      <c r="D4" s="403" t="s">
        <v>4</v>
      </c>
      <c r="E4" s="403" t="s">
        <v>153</v>
      </c>
      <c r="F4" s="404" t="s">
        <v>6</v>
      </c>
      <c r="G4" s="403" t="s">
        <v>7</v>
      </c>
      <c r="H4" s="403" t="s">
        <v>154</v>
      </c>
      <c r="I4" s="404" t="s">
        <v>9</v>
      </c>
      <c r="J4" s="405" t="s">
        <v>10</v>
      </c>
    </row>
    <row r="5" spans="1:10" ht="31.5" customHeight="1" x14ac:dyDescent="0.3">
      <c r="A5" s="576" t="s">
        <v>117</v>
      </c>
      <c r="B5" s="164" t="s">
        <v>20</v>
      </c>
      <c r="C5" s="406">
        <v>572</v>
      </c>
      <c r="D5" s="166">
        <v>314</v>
      </c>
      <c r="E5" s="166">
        <v>50</v>
      </c>
      <c r="F5" s="166">
        <v>4</v>
      </c>
      <c r="G5" s="166">
        <v>40</v>
      </c>
      <c r="H5" s="166" t="s">
        <v>16</v>
      </c>
      <c r="I5" s="167">
        <v>71</v>
      </c>
      <c r="J5" s="168">
        <v>1051</v>
      </c>
    </row>
    <row r="6" spans="1:10" ht="31.5" customHeight="1" x14ac:dyDescent="0.3">
      <c r="A6" s="472"/>
      <c r="B6" s="169" t="s">
        <v>118</v>
      </c>
      <c r="C6" s="98">
        <f t="shared" ref="C6:J20" si="0">C5/C$42</f>
        <v>0.53408029878618113</v>
      </c>
      <c r="D6" s="99">
        <f t="shared" si="0"/>
        <v>0.43490304709141275</v>
      </c>
      <c r="E6" s="99">
        <f t="shared" si="0"/>
        <v>0.19455252918287938</v>
      </c>
      <c r="F6" s="99">
        <f t="shared" si="0"/>
        <v>1.0554089709762533E-2</v>
      </c>
      <c r="G6" s="99">
        <f t="shared" si="0"/>
        <v>6.3191153238546599E-2</v>
      </c>
      <c r="H6" s="96" t="s">
        <v>17</v>
      </c>
      <c r="I6" s="100">
        <f t="shared" si="0"/>
        <v>0.26199261992619927</v>
      </c>
      <c r="J6" s="101">
        <f t="shared" si="0"/>
        <v>0.31533153315331536</v>
      </c>
    </row>
    <row r="7" spans="1:10" ht="31.5" customHeight="1" x14ac:dyDescent="0.3">
      <c r="A7" s="576" t="s">
        <v>119</v>
      </c>
      <c r="B7" s="173" t="s">
        <v>20</v>
      </c>
      <c r="C7" s="407">
        <v>116</v>
      </c>
      <c r="D7" s="408">
        <v>0</v>
      </c>
      <c r="E7" s="408">
        <v>209</v>
      </c>
      <c r="F7" s="408">
        <v>0</v>
      </c>
      <c r="G7" s="114">
        <v>48</v>
      </c>
      <c r="H7" s="114" t="s">
        <v>16</v>
      </c>
      <c r="I7" s="409">
        <v>108</v>
      </c>
      <c r="J7" s="410">
        <f>SUM(C7:I7)</f>
        <v>481</v>
      </c>
    </row>
    <row r="8" spans="1:10" ht="31.5" customHeight="1" x14ac:dyDescent="0.3">
      <c r="A8" s="472"/>
      <c r="B8" s="169" t="s">
        <v>118</v>
      </c>
      <c r="C8" s="98">
        <f t="shared" ref="C8:J8" si="1">C7/C$42</f>
        <v>0.10830999066293184</v>
      </c>
      <c r="D8" s="99">
        <f t="shared" si="1"/>
        <v>0</v>
      </c>
      <c r="E8" s="99">
        <f t="shared" si="1"/>
        <v>0.8132295719844358</v>
      </c>
      <c r="F8" s="99">
        <f t="shared" si="1"/>
        <v>0</v>
      </c>
      <c r="G8" s="99">
        <f t="shared" si="0"/>
        <v>7.582938388625593E-2</v>
      </c>
      <c r="H8" s="96" t="s">
        <v>17</v>
      </c>
      <c r="I8" s="100">
        <f t="shared" si="1"/>
        <v>0.39852398523985239</v>
      </c>
      <c r="J8" s="101">
        <f t="shared" si="1"/>
        <v>0.14431443144314432</v>
      </c>
    </row>
    <row r="9" spans="1:10" ht="31.5" customHeight="1" x14ac:dyDescent="0.3">
      <c r="A9" s="472" t="s">
        <v>120</v>
      </c>
      <c r="B9" s="173" t="s">
        <v>20</v>
      </c>
      <c r="C9" s="407">
        <v>257</v>
      </c>
      <c r="D9" s="408">
        <v>175</v>
      </c>
      <c r="E9" s="408">
        <v>53</v>
      </c>
      <c r="F9" s="408">
        <v>4</v>
      </c>
      <c r="G9" s="114">
        <v>37</v>
      </c>
      <c r="H9" s="114" t="s">
        <v>16</v>
      </c>
      <c r="I9" s="409">
        <v>63</v>
      </c>
      <c r="J9" s="410">
        <f>SUM(C9:I9)</f>
        <v>589</v>
      </c>
    </row>
    <row r="10" spans="1:10" ht="31.5" customHeight="1" x14ac:dyDescent="0.3">
      <c r="A10" s="472"/>
      <c r="B10" s="169" t="s">
        <v>118</v>
      </c>
      <c r="C10" s="98">
        <f t="shared" ref="C10:J10" si="2">C9/C$42</f>
        <v>0.23996265172735762</v>
      </c>
      <c r="D10" s="99">
        <f t="shared" si="2"/>
        <v>0.24238227146814403</v>
      </c>
      <c r="E10" s="99">
        <f t="shared" si="2"/>
        <v>0.20622568093385213</v>
      </c>
      <c r="F10" s="99">
        <f t="shared" si="2"/>
        <v>1.0554089709762533E-2</v>
      </c>
      <c r="G10" s="99">
        <f t="shared" si="0"/>
        <v>5.845181674565561E-2</v>
      </c>
      <c r="H10" s="96" t="s">
        <v>17</v>
      </c>
      <c r="I10" s="100">
        <f t="shared" si="2"/>
        <v>0.23247232472324722</v>
      </c>
      <c r="J10" s="101">
        <f t="shared" si="2"/>
        <v>0.1767176717671767</v>
      </c>
    </row>
    <row r="11" spans="1:10" ht="31.5" customHeight="1" x14ac:dyDescent="0.3">
      <c r="A11" s="472" t="s">
        <v>121</v>
      </c>
      <c r="B11" s="173" t="s">
        <v>20</v>
      </c>
      <c r="C11" s="407">
        <v>294</v>
      </c>
      <c r="D11" s="408">
        <v>89</v>
      </c>
      <c r="E11" s="408">
        <v>18</v>
      </c>
      <c r="F11" s="408">
        <v>2</v>
      </c>
      <c r="G11" s="114">
        <v>18</v>
      </c>
      <c r="H11" s="114" t="s">
        <v>16</v>
      </c>
      <c r="I11" s="409">
        <v>13</v>
      </c>
      <c r="J11" s="410">
        <f>SUM(C11:I11)</f>
        <v>434</v>
      </c>
    </row>
    <row r="12" spans="1:10" ht="31.5" customHeight="1" x14ac:dyDescent="0.3">
      <c r="A12" s="472"/>
      <c r="B12" s="169" t="s">
        <v>118</v>
      </c>
      <c r="C12" s="98">
        <f t="shared" ref="C12:J12" si="3">C11/C$42</f>
        <v>0.27450980392156865</v>
      </c>
      <c r="D12" s="99">
        <f t="shared" si="3"/>
        <v>0.12326869806094183</v>
      </c>
      <c r="E12" s="99">
        <f t="shared" si="3"/>
        <v>7.0038910505836577E-2</v>
      </c>
      <c r="F12" s="99">
        <f t="shared" si="3"/>
        <v>5.2770448548812663E-3</v>
      </c>
      <c r="G12" s="99">
        <f t="shared" si="0"/>
        <v>2.843601895734597E-2</v>
      </c>
      <c r="H12" s="96" t="s">
        <v>17</v>
      </c>
      <c r="I12" s="100">
        <f t="shared" si="3"/>
        <v>4.797047970479705E-2</v>
      </c>
      <c r="J12" s="101">
        <f t="shared" si="3"/>
        <v>0.13021302130213022</v>
      </c>
    </row>
    <row r="13" spans="1:10" ht="31.5" customHeight="1" x14ac:dyDescent="0.3">
      <c r="A13" s="472" t="s">
        <v>122</v>
      </c>
      <c r="B13" s="173" t="s">
        <v>20</v>
      </c>
      <c r="C13" s="411">
        <v>543</v>
      </c>
      <c r="D13" s="111">
        <v>196</v>
      </c>
      <c r="E13" s="111">
        <v>252</v>
      </c>
      <c r="F13" s="111">
        <v>9</v>
      </c>
      <c r="G13" s="114">
        <v>156</v>
      </c>
      <c r="H13" s="114" t="s">
        <v>16</v>
      </c>
      <c r="I13" s="174">
        <v>101</v>
      </c>
      <c r="J13" s="112">
        <f>SUM(C13:I13)</f>
        <v>1257</v>
      </c>
    </row>
    <row r="14" spans="1:10" ht="31.5" customHeight="1" x14ac:dyDescent="0.3">
      <c r="A14" s="472"/>
      <c r="B14" s="169" t="s">
        <v>118</v>
      </c>
      <c r="C14" s="98">
        <f t="shared" ref="C14:J14" si="4">C13/C$42</f>
        <v>0.50700280112044815</v>
      </c>
      <c r="D14" s="99">
        <f t="shared" si="4"/>
        <v>0.27146814404432135</v>
      </c>
      <c r="E14" s="99">
        <f t="shared" si="4"/>
        <v>0.98054474708171202</v>
      </c>
      <c r="F14" s="99">
        <f t="shared" si="4"/>
        <v>2.3746701846965697E-2</v>
      </c>
      <c r="G14" s="99">
        <f t="shared" si="0"/>
        <v>0.24644549763033174</v>
      </c>
      <c r="H14" s="96" t="s">
        <v>17</v>
      </c>
      <c r="I14" s="100">
        <f t="shared" si="4"/>
        <v>0.37269372693726938</v>
      </c>
      <c r="J14" s="101">
        <f t="shared" si="4"/>
        <v>0.37713771377137711</v>
      </c>
    </row>
    <row r="15" spans="1:10" ht="31.5" customHeight="1" x14ac:dyDescent="0.3">
      <c r="A15" s="472" t="s">
        <v>123</v>
      </c>
      <c r="B15" s="173" t="s">
        <v>20</v>
      </c>
      <c r="C15" s="407">
        <v>26</v>
      </c>
      <c r="D15" s="408">
        <v>0</v>
      </c>
      <c r="E15" s="408">
        <v>80</v>
      </c>
      <c r="F15" s="408">
        <v>0</v>
      </c>
      <c r="G15" s="114">
        <v>4</v>
      </c>
      <c r="H15" s="114" t="s">
        <v>16</v>
      </c>
      <c r="I15" s="409">
        <v>2</v>
      </c>
      <c r="J15" s="410">
        <f>SUM(C15:I15)</f>
        <v>112</v>
      </c>
    </row>
    <row r="16" spans="1:10" ht="31.5" customHeight="1" x14ac:dyDescent="0.3">
      <c r="A16" s="472"/>
      <c r="B16" s="169" t="s">
        <v>118</v>
      </c>
      <c r="C16" s="98">
        <f t="shared" ref="C16:J16" si="5">C15/C$42</f>
        <v>2.4276377217553689E-2</v>
      </c>
      <c r="D16" s="99">
        <f t="shared" si="5"/>
        <v>0</v>
      </c>
      <c r="E16" s="99">
        <f t="shared" si="5"/>
        <v>0.31128404669260701</v>
      </c>
      <c r="F16" s="99">
        <f t="shared" si="5"/>
        <v>0</v>
      </c>
      <c r="G16" s="99">
        <f t="shared" si="0"/>
        <v>6.3191153238546603E-3</v>
      </c>
      <c r="H16" s="96" t="s">
        <v>17</v>
      </c>
      <c r="I16" s="100">
        <f t="shared" si="5"/>
        <v>7.3800738007380072E-3</v>
      </c>
      <c r="J16" s="101">
        <f t="shared" si="5"/>
        <v>3.3603360336033603E-2</v>
      </c>
    </row>
    <row r="17" spans="1:10" ht="31.5" customHeight="1" x14ac:dyDescent="0.3">
      <c r="A17" s="472" t="s">
        <v>124</v>
      </c>
      <c r="B17" s="173" t="s">
        <v>20</v>
      </c>
      <c r="C17" s="407">
        <v>143</v>
      </c>
      <c r="D17" s="408">
        <v>36</v>
      </c>
      <c r="E17" s="408">
        <v>66</v>
      </c>
      <c r="F17" s="408">
        <v>0</v>
      </c>
      <c r="G17" s="114">
        <v>14</v>
      </c>
      <c r="H17" s="114" t="s">
        <v>16</v>
      </c>
      <c r="I17" s="409">
        <v>50</v>
      </c>
      <c r="J17" s="410">
        <f>SUM(C17:I17)</f>
        <v>309</v>
      </c>
    </row>
    <row r="18" spans="1:10" ht="31.5" customHeight="1" x14ac:dyDescent="0.3">
      <c r="A18" s="472"/>
      <c r="B18" s="169" t="s">
        <v>118</v>
      </c>
      <c r="C18" s="98">
        <f t="shared" ref="C18:J18" si="6">C17/C$42</f>
        <v>0.13352007469654528</v>
      </c>
      <c r="D18" s="99">
        <f t="shared" si="6"/>
        <v>4.9861495844875349E-2</v>
      </c>
      <c r="E18" s="99">
        <f t="shared" si="6"/>
        <v>0.25680933852140075</v>
      </c>
      <c r="F18" s="99">
        <f t="shared" si="6"/>
        <v>0</v>
      </c>
      <c r="G18" s="99">
        <f t="shared" si="0"/>
        <v>2.2116903633491312E-2</v>
      </c>
      <c r="H18" s="96" t="s">
        <v>17</v>
      </c>
      <c r="I18" s="100">
        <f t="shared" si="6"/>
        <v>0.18450184501845018</v>
      </c>
      <c r="J18" s="101">
        <f t="shared" si="6"/>
        <v>9.2709270927092705E-2</v>
      </c>
    </row>
    <row r="19" spans="1:10" ht="31.5" customHeight="1" x14ac:dyDescent="0.3">
      <c r="A19" s="472" t="s">
        <v>125</v>
      </c>
      <c r="B19" s="173" t="s">
        <v>20</v>
      </c>
      <c r="C19" s="407">
        <v>1</v>
      </c>
      <c r="D19" s="408">
        <v>0</v>
      </c>
      <c r="E19" s="408">
        <v>0</v>
      </c>
      <c r="F19" s="408">
        <v>0</v>
      </c>
      <c r="G19" s="114">
        <v>2</v>
      </c>
      <c r="H19" s="114" t="s">
        <v>16</v>
      </c>
      <c r="I19" s="409">
        <v>0</v>
      </c>
      <c r="J19" s="410">
        <f>SUM(C19:I19)</f>
        <v>3</v>
      </c>
    </row>
    <row r="20" spans="1:10" ht="31.5" customHeight="1" x14ac:dyDescent="0.3">
      <c r="A20" s="472"/>
      <c r="B20" s="169" t="s">
        <v>118</v>
      </c>
      <c r="C20" s="98">
        <f t="shared" ref="C20:J20" si="7">C19/C$42</f>
        <v>9.3370681605975728E-4</v>
      </c>
      <c r="D20" s="99">
        <f t="shared" si="7"/>
        <v>0</v>
      </c>
      <c r="E20" s="99">
        <f t="shared" si="7"/>
        <v>0</v>
      </c>
      <c r="F20" s="99">
        <f t="shared" si="7"/>
        <v>0</v>
      </c>
      <c r="G20" s="99">
        <f t="shared" si="0"/>
        <v>3.1595576619273301E-3</v>
      </c>
      <c r="H20" s="96" t="s">
        <v>17</v>
      </c>
      <c r="I20" s="100">
        <f t="shared" si="7"/>
        <v>0</v>
      </c>
      <c r="J20" s="101">
        <f t="shared" si="7"/>
        <v>9.0009000900090005E-4</v>
      </c>
    </row>
    <row r="21" spans="1:10" ht="31.5" customHeight="1" x14ac:dyDescent="0.3">
      <c r="A21" s="472" t="s">
        <v>126</v>
      </c>
      <c r="B21" s="173" t="s">
        <v>20</v>
      </c>
      <c r="C21" s="407">
        <v>92</v>
      </c>
      <c r="D21" s="408">
        <v>11</v>
      </c>
      <c r="E21" s="408">
        <v>41</v>
      </c>
      <c r="F21" s="408">
        <v>23</v>
      </c>
      <c r="G21" s="114">
        <v>6</v>
      </c>
      <c r="H21" s="114" t="s">
        <v>16</v>
      </c>
      <c r="I21" s="409">
        <v>27</v>
      </c>
      <c r="J21" s="410">
        <f>SUM(C21:I21)</f>
        <v>200</v>
      </c>
    </row>
    <row r="22" spans="1:10" ht="31.5" customHeight="1" x14ac:dyDescent="0.3">
      <c r="A22" s="472"/>
      <c r="B22" s="169" t="s">
        <v>118</v>
      </c>
      <c r="C22" s="98">
        <f t="shared" ref="C22:J36" si="8">C21/C$42</f>
        <v>8.5901027077497666E-2</v>
      </c>
      <c r="D22" s="99">
        <f t="shared" si="8"/>
        <v>1.5235457063711912E-2</v>
      </c>
      <c r="E22" s="99">
        <f t="shared" si="8"/>
        <v>0.15953307392996108</v>
      </c>
      <c r="F22" s="99">
        <f t="shared" si="8"/>
        <v>6.0686015831134567E-2</v>
      </c>
      <c r="G22" s="99">
        <f t="shared" si="8"/>
        <v>9.4786729857819912E-3</v>
      </c>
      <c r="H22" s="96" t="s">
        <v>17</v>
      </c>
      <c r="I22" s="100">
        <f t="shared" si="8"/>
        <v>9.9630996309963096E-2</v>
      </c>
      <c r="J22" s="101">
        <f t="shared" si="8"/>
        <v>6.0006000600060005E-2</v>
      </c>
    </row>
    <row r="23" spans="1:10" ht="31.5" customHeight="1" x14ac:dyDescent="0.3">
      <c r="A23" s="472" t="s">
        <v>127</v>
      </c>
      <c r="B23" s="173" t="s">
        <v>20</v>
      </c>
      <c r="C23" s="407">
        <v>21</v>
      </c>
      <c r="D23" s="408">
        <v>5</v>
      </c>
      <c r="E23" s="408">
        <v>5</v>
      </c>
      <c r="F23" s="408">
        <v>4</v>
      </c>
      <c r="G23" s="114">
        <v>1</v>
      </c>
      <c r="H23" s="114" t="s">
        <v>16</v>
      </c>
      <c r="I23" s="409">
        <v>4</v>
      </c>
      <c r="J23" s="410">
        <f>SUM(C23:I23)</f>
        <v>40</v>
      </c>
    </row>
    <row r="24" spans="1:10" ht="31.5" customHeight="1" x14ac:dyDescent="0.3">
      <c r="A24" s="472"/>
      <c r="B24" s="169" t="s">
        <v>118</v>
      </c>
      <c r="C24" s="98">
        <f t="shared" ref="C24:J24" si="9">C23/C$42</f>
        <v>1.9607843137254902E-2</v>
      </c>
      <c r="D24" s="99">
        <f t="shared" si="9"/>
        <v>6.9252077562326868E-3</v>
      </c>
      <c r="E24" s="99">
        <f t="shared" si="9"/>
        <v>1.9455252918287938E-2</v>
      </c>
      <c r="F24" s="99">
        <f t="shared" si="9"/>
        <v>1.0554089709762533E-2</v>
      </c>
      <c r="G24" s="99">
        <f t="shared" si="8"/>
        <v>1.5797788309636651E-3</v>
      </c>
      <c r="H24" s="96" t="s">
        <v>17</v>
      </c>
      <c r="I24" s="100">
        <f t="shared" si="9"/>
        <v>1.4760147601476014E-2</v>
      </c>
      <c r="J24" s="101">
        <f t="shared" si="9"/>
        <v>1.2001200120012E-2</v>
      </c>
    </row>
    <row r="25" spans="1:10" ht="31.5" customHeight="1" x14ac:dyDescent="0.3">
      <c r="A25" s="472" t="s">
        <v>128</v>
      </c>
      <c r="B25" s="173" t="s">
        <v>20</v>
      </c>
      <c r="C25" s="407">
        <v>7</v>
      </c>
      <c r="D25" s="408">
        <v>155</v>
      </c>
      <c r="E25" s="408">
        <v>218</v>
      </c>
      <c r="F25" s="408">
        <v>58</v>
      </c>
      <c r="G25" s="114">
        <v>182</v>
      </c>
      <c r="H25" s="114" t="s">
        <v>16</v>
      </c>
      <c r="I25" s="409">
        <v>72</v>
      </c>
      <c r="J25" s="410">
        <f>SUM(C25:I25)</f>
        <v>692</v>
      </c>
    </row>
    <row r="26" spans="1:10" ht="31.5" customHeight="1" x14ac:dyDescent="0.3">
      <c r="A26" s="472"/>
      <c r="B26" s="169" t="s">
        <v>118</v>
      </c>
      <c r="C26" s="98">
        <f t="shared" ref="C26:J26" si="10">C25/C$42</f>
        <v>6.5359477124183009E-3</v>
      </c>
      <c r="D26" s="99">
        <f t="shared" si="10"/>
        <v>0.2146814404432133</v>
      </c>
      <c r="E26" s="99">
        <f t="shared" si="10"/>
        <v>0.84824902723735407</v>
      </c>
      <c r="F26" s="99">
        <f t="shared" si="10"/>
        <v>0.15303430079155672</v>
      </c>
      <c r="G26" s="99">
        <f t="shared" si="8"/>
        <v>0.28751974723538704</v>
      </c>
      <c r="H26" s="96" t="s">
        <v>17</v>
      </c>
      <c r="I26" s="100">
        <f t="shared" si="10"/>
        <v>0.26568265682656828</v>
      </c>
      <c r="J26" s="101">
        <f t="shared" si="10"/>
        <v>0.20762076207620761</v>
      </c>
    </row>
    <row r="27" spans="1:10" ht="31.5" customHeight="1" x14ac:dyDescent="0.3">
      <c r="A27" s="472" t="s">
        <v>129</v>
      </c>
      <c r="B27" s="173" t="s">
        <v>20</v>
      </c>
      <c r="C27" s="411">
        <v>334</v>
      </c>
      <c r="D27" s="111">
        <v>96</v>
      </c>
      <c r="E27" s="111">
        <v>248</v>
      </c>
      <c r="F27" s="111">
        <v>128</v>
      </c>
      <c r="G27" s="114">
        <v>160</v>
      </c>
      <c r="H27" s="114" t="s">
        <v>16</v>
      </c>
      <c r="I27" s="174">
        <v>101</v>
      </c>
      <c r="J27" s="112">
        <f>SUM(C27:I27)</f>
        <v>1067</v>
      </c>
    </row>
    <row r="28" spans="1:10" ht="31.5" customHeight="1" x14ac:dyDescent="0.3">
      <c r="A28" s="472"/>
      <c r="B28" s="169" t="s">
        <v>118</v>
      </c>
      <c r="C28" s="98">
        <f t="shared" ref="C28:J28" si="11">C27/C$42</f>
        <v>0.31185807656395892</v>
      </c>
      <c r="D28" s="99">
        <f t="shared" si="11"/>
        <v>0.1329639889196676</v>
      </c>
      <c r="E28" s="99">
        <f t="shared" si="11"/>
        <v>0.96498054474708173</v>
      </c>
      <c r="F28" s="99">
        <f t="shared" si="11"/>
        <v>0.33773087071240104</v>
      </c>
      <c r="G28" s="99">
        <f t="shared" si="8"/>
        <v>0.2527646129541864</v>
      </c>
      <c r="H28" s="96" t="s">
        <v>17</v>
      </c>
      <c r="I28" s="100">
        <f t="shared" si="11"/>
        <v>0.37269372693726938</v>
      </c>
      <c r="J28" s="101">
        <f t="shared" si="11"/>
        <v>0.32013201320132012</v>
      </c>
    </row>
    <row r="29" spans="1:10" ht="31.5" customHeight="1" x14ac:dyDescent="0.3">
      <c r="A29" s="472" t="s">
        <v>130</v>
      </c>
      <c r="B29" s="173" t="s">
        <v>20</v>
      </c>
      <c r="C29" s="407">
        <v>75</v>
      </c>
      <c r="D29" s="408">
        <v>0</v>
      </c>
      <c r="E29" s="408">
        <v>247</v>
      </c>
      <c r="F29" s="408">
        <v>0</v>
      </c>
      <c r="G29" s="114">
        <v>8</v>
      </c>
      <c r="H29" s="114" t="s">
        <v>16</v>
      </c>
      <c r="I29" s="409">
        <v>5</v>
      </c>
      <c r="J29" s="410">
        <f>SUM(C29:I29)</f>
        <v>335</v>
      </c>
    </row>
    <row r="30" spans="1:10" ht="31.5" customHeight="1" x14ac:dyDescent="0.3">
      <c r="A30" s="472"/>
      <c r="B30" s="169" t="s">
        <v>118</v>
      </c>
      <c r="C30" s="98">
        <f t="shared" ref="C30:J30" si="12">C29/C$42</f>
        <v>7.0028011204481794E-2</v>
      </c>
      <c r="D30" s="99">
        <f t="shared" si="12"/>
        <v>0</v>
      </c>
      <c r="E30" s="99">
        <f t="shared" si="12"/>
        <v>0.96108949416342415</v>
      </c>
      <c r="F30" s="99">
        <f t="shared" si="12"/>
        <v>0</v>
      </c>
      <c r="G30" s="99">
        <f t="shared" si="8"/>
        <v>1.2638230647709321E-2</v>
      </c>
      <c r="H30" s="96" t="s">
        <v>17</v>
      </c>
      <c r="I30" s="100">
        <f t="shared" si="12"/>
        <v>1.8450184501845018E-2</v>
      </c>
      <c r="J30" s="101">
        <f t="shared" si="12"/>
        <v>0.10051005100510051</v>
      </c>
    </row>
    <row r="31" spans="1:10" ht="31.5" customHeight="1" x14ac:dyDescent="0.3">
      <c r="A31" s="472" t="s">
        <v>131</v>
      </c>
      <c r="B31" s="173" t="s">
        <v>20</v>
      </c>
      <c r="C31" s="407">
        <v>225</v>
      </c>
      <c r="D31" s="408">
        <v>0</v>
      </c>
      <c r="E31" s="408">
        <v>3</v>
      </c>
      <c r="F31" s="408">
        <v>0</v>
      </c>
      <c r="G31" s="114">
        <v>45</v>
      </c>
      <c r="H31" s="114" t="s">
        <v>16</v>
      </c>
      <c r="I31" s="409">
        <v>13</v>
      </c>
      <c r="J31" s="410">
        <f>SUM(C31:I31)</f>
        <v>286</v>
      </c>
    </row>
    <row r="32" spans="1:10" ht="31.5" customHeight="1" x14ac:dyDescent="0.3">
      <c r="A32" s="472"/>
      <c r="B32" s="169" t="s">
        <v>118</v>
      </c>
      <c r="C32" s="98">
        <f t="shared" ref="C32:J32" si="13">C31/C$42</f>
        <v>0.21008403361344538</v>
      </c>
      <c r="D32" s="99">
        <f t="shared" si="13"/>
        <v>0</v>
      </c>
      <c r="E32" s="99">
        <f t="shared" si="13"/>
        <v>1.1673151750972763E-2</v>
      </c>
      <c r="F32" s="99">
        <f t="shared" si="13"/>
        <v>0</v>
      </c>
      <c r="G32" s="99">
        <f t="shared" si="8"/>
        <v>7.1090047393364927E-2</v>
      </c>
      <c r="H32" s="96" t="s">
        <v>17</v>
      </c>
      <c r="I32" s="100">
        <f t="shared" si="13"/>
        <v>4.797047970479705E-2</v>
      </c>
      <c r="J32" s="101">
        <f t="shared" si="13"/>
        <v>8.5808580858085806E-2</v>
      </c>
    </row>
    <row r="33" spans="1:10" ht="31.5" customHeight="1" x14ac:dyDescent="0.3">
      <c r="A33" s="472" t="s">
        <v>132</v>
      </c>
      <c r="B33" s="173" t="s">
        <v>20</v>
      </c>
      <c r="C33" s="407">
        <v>52</v>
      </c>
      <c r="D33" s="408">
        <v>45</v>
      </c>
      <c r="E33" s="408">
        <v>22</v>
      </c>
      <c r="F33" s="408">
        <v>0</v>
      </c>
      <c r="G33" s="114">
        <v>10</v>
      </c>
      <c r="H33" s="114" t="s">
        <v>16</v>
      </c>
      <c r="I33" s="409">
        <v>13</v>
      </c>
      <c r="J33" s="410">
        <f>SUM(C33:I33)</f>
        <v>142</v>
      </c>
    </row>
    <row r="34" spans="1:10" ht="31.5" customHeight="1" x14ac:dyDescent="0.3">
      <c r="A34" s="472"/>
      <c r="B34" s="169" t="s">
        <v>118</v>
      </c>
      <c r="C34" s="98">
        <f t="shared" ref="C34:J34" si="14">C33/C$42</f>
        <v>4.8552754435107377E-2</v>
      </c>
      <c r="D34" s="99">
        <f t="shared" si="14"/>
        <v>6.2326869806094184E-2</v>
      </c>
      <c r="E34" s="99">
        <f t="shared" si="14"/>
        <v>8.5603112840466927E-2</v>
      </c>
      <c r="F34" s="99">
        <f t="shared" si="14"/>
        <v>0</v>
      </c>
      <c r="G34" s="99">
        <f t="shared" si="8"/>
        <v>1.579778830963665E-2</v>
      </c>
      <c r="H34" s="96" t="s">
        <v>17</v>
      </c>
      <c r="I34" s="100">
        <f t="shared" si="14"/>
        <v>4.797047970479705E-2</v>
      </c>
      <c r="J34" s="101">
        <f t="shared" si="14"/>
        <v>4.2604260426042602E-2</v>
      </c>
    </row>
    <row r="35" spans="1:10" ht="31.5" customHeight="1" x14ac:dyDescent="0.3">
      <c r="A35" s="472" t="s">
        <v>133</v>
      </c>
      <c r="B35" s="173" t="s">
        <v>20</v>
      </c>
      <c r="C35" s="407">
        <v>97</v>
      </c>
      <c r="D35" s="408">
        <v>64</v>
      </c>
      <c r="E35" s="408">
        <v>2</v>
      </c>
      <c r="F35" s="408">
        <v>147</v>
      </c>
      <c r="G35" s="114">
        <v>2</v>
      </c>
      <c r="H35" s="114" t="s">
        <v>16</v>
      </c>
      <c r="I35" s="409">
        <v>30</v>
      </c>
      <c r="J35" s="410">
        <f>SUM(C35:I35)</f>
        <v>342</v>
      </c>
    </row>
    <row r="36" spans="1:10" ht="31.5" customHeight="1" x14ac:dyDescent="0.3">
      <c r="A36" s="472"/>
      <c r="B36" s="169" t="s">
        <v>118</v>
      </c>
      <c r="C36" s="98">
        <f t="shared" ref="C36:J36" si="15">C35/C$42</f>
        <v>9.0569561157796449E-2</v>
      </c>
      <c r="D36" s="99">
        <f t="shared" si="15"/>
        <v>8.8642659279778394E-2</v>
      </c>
      <c r="E36" s="99">
        <f t="shared" si="15"/>
        <v>7.7821011673151752E-3</v>
      </c>
      <c r="F36" s="99">
        <f t="shared" si="15"/>
        <v>0.38786279683377306</v>
      </c>
      <c r="G36" s="99">
        <f t="shared" si="8"/>
        <v>3.1595576619273301E-3</v>
      </c>
      <c r="H36" s="96" t="s">
        <v>17</v>
      </c>
      <c r="I36" s="100">
        <f t="shared" si="15"/>
        <v>0.11070110701107011</v>
      </c>
      <c r="J36" s="101">
        <f t="shared" si="15"/>
        <v>0.10261026102610261</v>
      </c>
    </row>
    <row r="37" spans="1:10" ht="31.5" customHeight="1" x14ac:dyDescent="0.3">
      <c r="A37" s="472" t="s">
        <v>134</v>
      </c>
      <c r="B37" s="173" t="s">
        <v>20</v>
      </c>
      <c r="C37" s="407">
        <v>70</v>
      </c>
      <c r="D37" s="408">
        <v>0</v>
      </c>
      <c r="E37" s="408">
        <v>1</v>
      </c>
      <c r="F37" s="408">
        <v>0</v>
      </c>
      <c r="G37" s="114">
        <v>5</v>
      </c>
      <c r="H37" s="114" t="s">
        <v>16</v>
      </c>
      <c r="I37" s="409">
        <v>6</v>
      </c>
      <c r="J37" s="410">
        <f>SUM(C37:I37)</f>
        <v>82</v>
      </c>
    </row>
    <row r="38" spans="1:10" ht="31.5" customHeight="1" x14ac:dyDescent="0.3">
      <c r="A38" s="472"/>
      <c r="B38" s="169" t="s">
        <v>118</v>
      </c>
      <c r="C38" s="98">
        <f t="shared" ref="C38:J40" si="16">C37/C$42</f>
        <v>6.535947712418301E-2</v>
      </c>
      <c r="D38" s="99">
        <f t="shared" si="16"/>
        <v>0</v>
      </c>
      <c r="E38" s="99">
        <f t="shared" si="16"/>
        <v>3.8910505836575876E-3</v>
      </c>
      <c r="F38" s="99">
        <f t="shared" si="16"/>
        <v>0</v>
      </c>
      <c r="G38" s="99">
        <f t="shared" si="16"/>
        <v>7.8988941548183249E-3</v>
      </c>
      <c r="H38" s="96" t="s">
        <v>17</v>
      </c>
      <c r="I38" s="100">
        <f t="shared" si="16"/>
        <v>2.2140221402214021E-2</v>
      </c>
      <c r="J38" s="101">
        <f t="shared" si="16"/>
        <v>2.4602460246024603E-2</v>
      </c>
    </row>
    <row r="39" spans="1:10" ht="31.5" customHeight="1" x14ac:dyDescent="0.3">
      <c r="A39" s="472" t="s">
        <v>135</v>
      </c>
      <c r="B39" s="173" t="s">
        <v>20</v>
      </c>
      <c r="C39" s="407">
        <v>1</v>
      </c>
      <c r="D39" s="408">
        <v>138</v>
      </c>
      <c r="E39" s="408">
        <v>0</v>
      </c>
      <c r="F39" s="408">
        <v>0</v>
      </c>
      <c r="G39" s="114">
        <v>82</v>
      </c>
      <c r="H39" s="114" t="s">
        <v>16</v>
      </c>
      <c r="I39" s="409">
        <v>9</v>
      </c>
      <c r="J39" s="410">
        <v>164</v>
      </c>
    </row>
    <row r="40" spans="1:10" ht="31.5" customHeight="1" thickBot="1" x14ac:dyDescent="0.35">
      <c r="A40" s="474"/>
      <c r="B40" s="177" t="s">
        <v>118</v>
      </c>
      <c r="C40" s="102">
        <f t="shared" ref="C40:J40" si="17">C39/C$42</f>
        <v>9.3370681605975728E-4</v>
      </c>
      <c r="D40" s="97">
        <f t="shared" si="17"/>
        <v>0.19113573407202217</v>
      </c>
      <c r="E40" s="97">
        <f t="shared" si="17"/>
        <v>0</v>
      </c>
      <c r="F40" s="97">
        <f t="shared" si="17"/>
        <v>0</v>
      </c>
      <c r="G40" s="97">
        <f t="shared" si="16"/>
        <v>0.12954186413902052</v>
      </c>
      <c r="H40" s="103" t="s">
        <v>17</v>
      </c>
      <c r="I40" s="104">
        <f t="shared" si="17"/>
        <v>3.3210332103321034E-2</v>
      </c>
      <c r="J40" s="105">
        <f t="shared" si="17"/>
        <v>4.9204920492049206E-2</v>
      </c>
    </row>
    <row r="41" spans="1:10" ht="31.5" customHeight="1" thickBot="1" x14ac:dyDescent="0.35">
      <c r="A41" s="206"/>
      <c r="B41" s="412"/>
      <c r="C41" s="106"/>
      <c r="D41" s="106"/>
      <c r="E41" s="106"/>
      <c r="F41" s="106"/>
      <c r="G41" s="106"/>
      <c r="H41" s="106"/>
      <c r="I41" s="106"/>
      <c r="J41" s="106"/>
    </row>
    <row r="42" spans="1:10" ht="54.75" customHeight="1" thickBot="1" x14ac:dyDescent="0.35">
      <c r="A42" s="158" t="s">
        <v>136</v>
      </c>
      <c r="B42" s="188" t="s">
        <v>20</v>
      </c>
      <c r="C42" s="194">
        <v>1071</v>
      </c>
      <c r="D42" s="129">
        <v>722</v>
      </c>
      <c r="E42" s="129">
        <v>257</v>
      </c>
      <c r="F42" s="129">
        <v>379</v>
      </c>
      <c r="G42" s="129">
        <v>633</v>
      </c>
      <c r="H42" s="129" t="s">
        <v>16</v>
      </c>
      <c r="I42" s="413">
        <v>271</v>
      </c>
      <c r="J42" s="195">
        <f>SUM(C42:I42)</f>
        <v>3333</v>
      </c>
    </row>
    <row r="43" spans="1:10" ht="16.5" customHeight="1" thickBot="1" x14ac:dyDescent="0.35">
      <c r="A43" s="414"/>
      <c r="B43" s="415"/>
      <c r="C43" s="416"/>
      <c r="D43" s="416"/>
      <c r="E43" s="416"/>
      <c r="F43" s="416"/>
      <c r="G43" s="416"/>
      <c r="H43" s="416"/>
      <c r="I43" s="416"/>
      <c r="J43" s="416"/>
    </row>
    <row r="44" spans="1:10" ht="39" customHeight="1" thickBot="1" x14ac:dyDescent="0.35">
      <c r="A44" s="273" t="s">
        <v>67</v>
      </c>
      <c r="B44" s="164" t="s">
        <v>20</v>
      </c>
      <c r="C44" s="165">
        <f t="shared" ref="C44:J44" si="18">C45-C42</f>
        <v>209</v>
      </c>
      <c r="D44" s="166">
        <f t="shared" si="18"/>
        <v>1843</v>
      </c>
      <c r="E44" s="166">
        <f t="shared" si="18"/>
        <v>65</v>
      </c>
      <c r="F44" s="166">
        <f t="shared" si="18"/>
        <v>1</v>
      </c>
      <c r="G44" s="166">
        <v>569</v>
      </c>
      <c r="H44" s="166">
        <v>240</v>
      </c>
      <c r="I44" s="417">
        <f t="shared" si="18"/>
        <v>1</v>
      </c>
      <c r="J44" s="288">
        <f t="shared" si="18"/>
        <v>2342</v>
      </c>
    </row>
    <row r="45" spans="1:10" ht="39" customHeight="1" thickBot="1" x14ac:dyDescent="0.35">
      <c r="A45" s="158" t="s">
        <v>21</v>
      </c>
      <c r="B45" s="188" t="s">
        <v>20</v>
      </c>
      <c r="C45" s="418">
        <v>1280</v>
      </c>
      <c r="D45" s="419">
        <v>2565</v>
      </c>
      <c r="E45" s="419">
        <v>322</v>
      </c>
      <c r="F45" s="419">
        <v>380</v>
      </c>
      <c r="G45" s="419">
        <v>633</v>
      </c>
      <c r="H45" s="419">
        <v>223</v>
      </c>
      <c r="I45" s="420">
        <v>272</v>
      </c>
      <c r="J45" s="195">
        <f>SUM(C45:I45)</f>
        <v>5675</v>
      </c>
    </row>
    <row r="46" spans="1:10" ht="39" customHeight="1" thickBot="1" x14ac:dyDescent="0.35">
      <c r="A46" s="421"/>
      <c r="B46" s="197"/>
      <c r="C46" s="200"/>
      <c r="D46" s="200"/>
      <c r="E46" s="200"/>
      <c r="F46" s="200"/>
      <c r="G46" s="200"/>
      <c r="H46" s="200"/>
      <c r="I46" s="200"/>
      <c r="J46" s="200"/>
    </row>
    <row r="47" spans="1:10" ht="35.25" customHeight="1" x14ac:dyDescent="0.3">
      <c r="A47" s="505" t="s">
        <v>22</v>
      </c>
      <c r="B47" s="506"/>
      <c r="C47" s="422"/>
      <c r="D47" s="107"/>
      <c r="E47" s="107"/>
      <c r="F47" s="107"/>
      <c r="G47" s="107"/>
      <c r="H47" s="107"/>
      <c r="I47" s="107"/>
      <c r="J47" s="108"/>
    </row>
    <row r="48" spans="1:10" ht="35.25" customHeight="1" x14ac:dyDescent="0.3">
      <c r="A48" s="472" t="s">
        <v>137</v>
      </c>
      <c r="B48" s="580"/>
      <c r="C48" s="423">
        <v>4</v>
      </c>
      <c r="D48" s="210">
        <v>3</v>
      </c>
      <c r="E48" s="210">
        <v>1</v>
      </c>
      <c r="F48" s="210">
        <v>2</v>
      </c>
      <c r="G48" s="210">
        <v>1</v>
      </c>
      <c r="H48" s="210">
        <v>0</v>
      </c>
      <c r="I48" s="210">
        <v>3</v>
      </c>
      <c r="J48" s="211">
        <f>SUM(C48:I48)</f>
        <v>14</v>
      </c>
    </row>
    <row r="49" spans="1:10" ht="35.25" customHeight="1" thickBot="1" x14ac:dyDescent="0.35">
      <c r="A49" s="474" t="s">
        <v>24</v>
      </c>
      <c r="B49" s="578"/>
      <c r="C49" s="282">
        <v>5</v>
      </c>
      <c r="D49" s="281">
        <v>11</v>
      </c>
      <c r="E49" s="281">
        <v>2</v>
      </c>
      <c r="F49" s="281">
        <v>2</v>
      </c>
      <c r="G49" s="281">
        <v>1</v>
      </c>
      <c r="H49" s="281">
        <v>1</v>
      </c>
      <c r="I49" s="283">
        <v>3</v>
      </c>
      <c r="J49" s="215">
        <f>SUM(C49:I49)</f>
        <v>25</v>
      </c>
    </row>
    <row r="50" spans="1:10" ht="21.75" customHeight="1" x14ac:dyDescent="0.3">
      <c r="A50" s="157" t="s">
        <v>25</v>
      </c>
      <c r="B50" s="184"/>
      <c r="C50" s="157"/>
      <c r="D50" s="157"/>
      <c r="E50" s="157"/>
      <c r="F50" s="157"/>
      <c r="G50" s="157"/>
      <c r="H50" s="157"/>
      <c r="I50" s="157"/>
      <c r="J50" s="157"/>
    </row>
    <row r="51" spans="1:10" x14ac:dyDescent="0.3">
      <c r="A51" s="157"/>
      <c r="B51" s="157"/>
      <c r="C51" s="157"/>
      <c r="D51" s="157"/>
      <c r="E51" s="157"/>
      <c r="F51" s="157"/>
      <c r="G51" s="157"/>
      <c r="H51" s="157"/>
      <c r="I51" s="157"/>
      <c r="J51" s="157"/>
    </row>
    <row r="52" spans="1:10" ht="69" customHeight="1" x14ac:dyDescent="0.3">
      <c r="A52" s="458" t="s">
        <v>138</v>
      </c>
      <c r="B52" s="458"/>
      <c r="C52" s="458"/>
      <c r="D52" s="458"/>
      <c r="E52" s="458"/>
      <c r="F52" s="458"/>
      <c r="G52" s="458"/>
      <c r="H52" s="458"/>
      <c r="I52" s="458"/>
      <c r="J52" s="458"/>
    </row>
    <row r="53" spans="1:10" ht="57.6" customHeight="1" x14ac:dyDescent="0.3">
      <c r="A53" s="579" t="s">
        <v>155</v>
      </c>
      <c r="B53" s="458"/>
      <c r="C53" s="458"/>
      <c r="D53" s="458"/>
      <c r="E53" s="458"/>
      <c r="F53" s="458"/>
      <c r="G53" s="458"/>
      <c r="H53" s="458"/>
      <c r="I53" s="458"/>
      <c r="J53" s="458"/>
    </row>
    <row r="54" spans="1:10" x14ac:dyDescent="0.3">
      <c r="A54" s="157"/>
      <c r="B54" s="157"/>
      <c r="C54" s="157"/>
      <c r="D54" s="157"/>
      <c r="E54" s="157"/>
      <c r="F54" s="157"/>
      <c r="G54" s="157"/>
      <c r="H54" s="157"/>
      <c r="I54" s="157"/>
      <c r="J54" s="157"/>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0350A-18D4-4824-B964-D5380A0F4395}">
  <sheetPr>
    <tabColor rgb="FF00FF00"/>
    <pageSetUpPr fitToPage="1"/>
  </sheetPr>
  <dimension ref="A1:J17"/>
  <sheetViews>
    <sheetView zoomScale="68" zoomScaleNormal="68" workbookViewId="0">
      <selection activeCell="J14" sqref="J14"/>
    </sheetView>
  </sheetViews>
  <sheetFormatPr baseColWidth="10" defaultRowHeight="14.4" x14ac:dyDescent="0.3"/>
  <cols>
    <col min="1" max="1" width="34.33203125" customWidth="1"/>
    <col min="2" max="2" width="10.5546875" customWidth="1"/>
    <col min="3" max="4" width="23" customWidth="1"/>
    <col min="5" max="5" width="27.5546875" customWidth="1"/>
    <col min="6" max="10" width="23" customWidth="1"/>
  </cols>
  <sheetData>
    <row r="1" spans="1:10" ht="46.5" customHeight="1" x14ac:dyDescent="0.3">
      <c r="A1" s="444" t="s">
        <v>26</v>
      </c>
      <c r="B1" s="444"/>
      <c r="C1" s="444"/>
      <c r="D1" s="444"/>
      <c r="E1" s="444"/>
      <c r="F1" s="444"/>
      <c r="G1" s="444"/>
      <c r="H1" s="444"/>
      <c r="I1" s="444"/>
      <c r="J1" s="444"/>
    </row>
    <row r="2" spans="1:10" ht="46.5" customHeight="1" thickBot="1" x14ac:dyDescent="0.35">
      <c r="A2" s="444" t="s">
        <v>142</v>
      </c>
      <c r="B2" s="444"/>
      <c r="C2" s="445"/>
      <c r="D2" s="445"/>
      <c r="E2" s="445"/>
      <c r="F2" s="445"/>
      <c r="G2" s="445"/>
      <c r="H2" s="445"/>
      <c r="I2" s="445"/>
      <c r="J2" s="445"/>
    </row>
    <row r="3" spans="1:10" ht="51.75" customHeight="1" thickBot="1" x14ac:dyDescent="0.35">
      <c r="A3" s="446" t="s">
        <v>27</v>
      </c>
      <c r="B3" s="447"/>
      <c r="C3" s="432" t="s">
        <v>2</v>
      </c>
      <c r="D3" s="432"/>
      <c r="E3" s="432"/>
      <c r="F3" s="432"/>
      <c r="G3" s="432"/>
      <c r="H3" s="432"/>
      <c r="I3" s="432"/>
      <c r="J3" s="433"/>
    </row>
    <row r="4" spans="1:10" ht="48" customHeight="1" thickBot="1" x14ac:dyDescent="0.35">
      <c r="A4" s="448"/>
      <c r="B4" s="449"/>
      <c r="C4" s="15" t="s">
        <v>3</v>
      </c>
      <c r="D4" s="16" t="s">
        <v>4</v>
      </c>
      <c r="E4" s="17" t="s">
        <v>5</v>
      </c>
      <c r="F4" s="17" t="s">
        <v>6</v>
      </c>
      <c r="G4" s="17" t="s">
        <v>7</v>
      </c>
      <c r="H4" s="17" t="s">
        <v>8</v>
      </c>
      <c r="I4" s="18" t="s">
        <v>9</v>
      </c>
      <c r="J4" s="19" t="s">
        <v>10</v>
      </c>
    </row>
    <row r="5" spans="1:10" ht="25.5" customHeight="1" x14ac:dyDescent="0.3">
      <c r="A5" s="450" t="s">
        <v>28</v>
      </c>
      <c r="B5" s="1" t="s">
        <v>20</v>
      </c>
      <c r="C5" s="144">
        <v>2</v>
      </c>
      <c r="D5" s="145">
        <v>2</v>
      </c>
      <c r="E5" s="145">
        <v>0</v>
      </c>
      <c r="F5" s="145">
        <v>1</v>
      </c>
      <c r="G5" s="145">
        <v>6</v>
      </c>
      <c r="H5" s="145" t="s">
        <v>16</v>
      </c>
      <c r="I5" s="146">
        <v>7</v>
      </c>
      <c r="J5" s="147">
        <f>SUM(C5:I5)</f>
        <v>18</v>
      </c>
    </row>
    <row r="6" spans="1:10" ht="25.5" customHeight="1" x14ac:dyDescent="0.3">
      <c r="A6" s="443"/>
      <c r="B6" s="20" t="s">
        <v>29</v>
      </c>
      <c r="C6" s="21">
        <f>C5/C$9</f>
        <v>1.8181818181818181E-2</v>
      </c>
      <c r="D6" s="21">
        <f>D5/D$9</f>
        <v>1.2987012987012988E-2</v>
      </c>
      <c r="E6" s="21">
        <f>E5/E$9</f>
        <v>0</v>
      </c>
      <c r="F6" s="21">
        <f>F5/F$9</f>
        <v>8.0645161290322578E-3</v>
      </c>
      <c r="G6" s="21">
        <f>G5/G$9</f>
        <v>1</v>
      </c>
      <c r="H6" s="22" t="s">
        <v>17</v>
      </c>
      <c r="I6" s="23">
        <f>I5/I$9</f>
        <v>1</v>
      </c>
      <c r="J6" s="24">
        <f>J5/J$9</f>
        <v>4.3583535108958835E-2</v>
      </c>
    </row>
    <row r="7" spans="1:10" ht="25.5" customHeight="1" x14ac:dyDescent="0.3">
      <c r="A7" s="443" t="s">
        <v>30</v>
      </c>
      <c r="B7" s="25" t="s">
        <v>20</v>
      </c>
      <c r="C7" s="148">
        <v>108</v>
      </c>
      <c r="D7" s="148">
        <v>152</v>
      </c>
      <c r="E7" s="148">
        <v>12</v>
      </c>
      <c r="F7" s="148">
        <v>123</v>
      </c>
      <c r="G7" s="148">
        <v>0</v>
      </c>
      <c r="H7" s="148" t="s">
        <v>16</v>
      </c>
      <c r="I7" s="149">
        <v>0</v>
      </c>
      <c r="J7" s="150">
        <f>SUM(C7:I7)</f>
        <v>395</v>
      </c>
    </row>
    <row r="8" spans="1:10" ht="25.5" customHeight="1" x14ac:dyDescent="0.3">
      <c r="A8" s="443"/>
      <c r="B8" s="20" t="s">
        <v>29</v>
      </c>
      <c r="C8" s="26">
        <f>C7/C$9</f>
        <v>0.98181818181818181</v>
      </c>
      <c r="D8" s="27">
        <f>D7/D$9</f>
        <v>0.98701298701298701</v>
      </c>
      <c r="E8" s="27">
        <f>E7/E$9</f>
        <v>1</v>
      </c>
      <c r="F8" s="27">
        <f>F7/F$9</f>
        <v>0.99193548387096775</v>
      </c>
      <c r="G8" s="28">
        <f>G7/G$9</f>
        <v>0</v>
      </c>
      <c r="H8" s="28" t="s">
        <v>17</v>
      </c>
      <c r="I8" s="29">
        <f>I7/I$9</f>
        <v>0</v>
      </c>
      <c r="J8" s="30">
        <f>J7/J$9</f>
        <v>0.95641646489104115</v>
      </c>
    </row>
    <row r="9" spans="1:10" ht="25.5" customHeight="1" x14ac:dyDescent="0.3">
      <c r="A9" s="451" t="s">
        <v>31</v>
      </c>
      <c r="B9" s="25" t="s">
        <v>20</v>
      </c>
      <c r="C9" s="151">
        <f>C5+C7</f>
        <v>110</v>
      </c>
      <c r="D9" s="152">
        <f t="shared" ref="D9:I9" si="0">D5+D7</f>
        <v>154</v>
      </c>
      <c r="E9" s="152">
        <f t="shared" si="0"/>
        <v>12</v>
      </c>
      <c r="F9" s="152">
        <f t="shared" si="0"/>
        <v>124</v>
      </c>
      <c r="G9" s="152">
        <f t="shared" si="0"/>
        <v>6</v>
      </c>
      <c r="H9" s="152" t="s">
        <v>16</v>
      </c>
      <c r="I9" s="153">
        <f t="shared" si="0"/>
        <v>7</v>
      </c>
      <c r="J9" s="154">
        <f>SUM(C9:I9)</f>
        <v>413</v>
      </c>
    </row>
    <row r="10" spans="1:10" ht="25.5" customHeight="1" thickBot="1" x14ac:dyDescent="0.35">
      <c r="A10" s="452"/>
      <c r="B10" s="31" t="s">
        <v>29</v>
      </c>
      <c r="C10" s="32">
        <f>C9/C$9</f>
        <v>1</v>
      </c>
      <c r="D10" s="33">
        <f t="shared" ref="D10:J10" si="1">D9/D$9</f>
        <v>1</v>
      </c>
      <c r="E10" s="33">
        <f t="shared" si="1"/>
        <v>1</v>
      </c>
      <c r="F10" s="33">
        <f t="shared" si="1"/>
        <v>1</v>
      </c>
      <c r="G10" s="33">
        <f t="shared" si="1"/>
        <v>1</v>
      </c>
      <c r="H10" s="34" t="s">
        <v>17</v>
      </c>
      <c r="I10" s="35">
        <f t="shared" si="1"/>
        <v>1</v>
      </c>
      <c r="J10" s="36">
        <f t="shared" si="1"/>
        <v>1</v>
      </c>
    </row>
    <row r="11" spans="1:10" ht="39.75" customHeight="1" thickBot="1" x14ac:dyDescent="0.35">
      <c r="A11" s="155"/>
      <c r="B11" s="156"/>
      <c r="C11" s="37"/>
      <c r="D11" s="37"/>
      <c r="E11" s="37"/>
      <c r="F11" s="37"/>
      <c r="G11" s="38"/>
      <c r="H11" s="38"/>
      <c r="I11" s="37"/>
      <c r="J11" s="37"/>
    </row>
    <row r="12" spans="1:10" ht="39" customHeight="1" x14ac:dyDescent="0.3">
      <c r="A12" s="437" t="s">
        <v>22</v>
      </c>
      <c r="B12" s="438"/>
      <c r="C12" s="438"/>
      <c r="D12" s="39"/>
      <c r="E12" s="39"/>
      <c r="F12" s="39"/>
      <c r="G12" s="39"/>
      <c r="H12" s="39"/>
      <c r="I12" s="39"/>
      <c r="J12" s="40"/>
    </row>
    <row r="13" spans="1:10" ht="39" customHeight="1" x14ac:dyDescent="0.3">
      <c r="A13" s="453" t="s">
        <v>23</v>
      </c>
      <c r="B13" s="454"/>
      <c r="C13" s="136">
        <v>5</v>
      </c>
      <c r="D13" s="41">
        <v>6</v>
      </c>
      <c r="E13" s="41">
        <v>2</v>
      </c>
      <c r="F13" s="41">
        <v>2</v>
      </c>
      <c r="G13" s="41">
        <v>1</v>
      </c>
      <c r="H13" s="41">
        <v>0</v>
      </c>
      <c r="I13" s="41">
        <v>3</v>
      </c>
      <c r="J13" s="42">
        <f>SUM(C13:I13)</f>
        <v>19</v>
      </c>
    </row>
    <row r="14" spans="1:10" ht="39" customHeight="1" thickBot="1" x14ac:dyDescent="0.35">
      <c r="A14" s="455" t="s">
        <v>24</v>
      </c>
      <c r="B14" s="456"/>
      <c r="C14" s="43">
        <v>5</v>
      </c>
      <c r="D14" s="44">
        <v>11</v>
      </c>
      <c r="E14" s="44">
        <v>2</v>
      </c>
      <c r="F14" s="44">
        <v>2</v>
      </c>
      <c r="G14" s="44">
        <v>1</v>
      </c>
      <c r="H14" s="44">
        <v>1</v>
      </c>
      <c r="I14" s="45">
        <v>3</v>
      </c>
      <c r="J14" s="46">
        <f>SUM(C14:I14)</f>
        <v>25</v>
      </c>
    </row>
    <row r="15" spans="1:10" ht="31.5" customHeight="1" x14ac:dyDescent="0.3">
      <c r="A15" s="13" t="s">
        <v>25</v>
      </c>
      <c r="B15" s="143"/>
      <c r="C15" s="14"/>
      <c r="D15" s="14"/>
      <c r="E15" s="14"/>
      <c r="F15" s="14"/>
      <c r="G15" s="14"/>
      <c r="H15" s="14"/>
      <c r="I15" s="14"/>
      <c r="J15" s="14"/>
    </row>
    <row r="16" spans="1:10" ht="16.5" customHeight="1" x14ac:dyDescent="0.3">
      <c r="B16" s="143"/>
      <c r="C16" s="47"/>
      <c r="D16" s="47"/>
      <c r="E16" s="47"/>
      <c r="F16" s="47"/>
      <c r="G16" s="47"/>
      <c r="H16" s="47"/>
      <c r="I16" s="47"/>
      <c r="J16" s="47"/>
    </row>
    <row r="17" spans="1:10" s="48" customFormat="1" ht="46.5" customHeight="1" x14ac:dyDescent="0.3">
      <c r="A17" s="457" t="s">
        <v>32</v>
      </c>
      <c r="B17" s="457"/>
      <c r="C17" s="457"/>
      <c r="D17" s="457"/>
      <c r="E17" s="457"/>
      <c r="F17" s="457"/>
      <c r="G17" s="457"/>
      <c r="H17" s="457"/>
      <c r="I17" s="457"/>
      <c r="J17" s="457"/>
    </row>
  </sheetData>
  <mergeCells count="11">
    <mergeCell ref="A9:A10"/>
    <mergeCell ref="A12:C12"/>
    <mergeCell ref="A13:B13"/>
    <mergeCell ref="A14:B14"/>
    <mergeCell ref="A17:J17"/>
    <mergeCell ref="A7:A8"/>
    <mergeCell ref="A1:J1"/>
    <mergeCell ref="A2:J2"/>
    <mergeCell ref="A3:B4"/>
    <mergeCell ref="C3:J3"/>
    <mergeCell ref="A5:A6"/>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FAED-B68C-434F-97F2-96A28ABCA2D8}">
  <sheetPr>
    <tabColor rgb="FF00FF00"/>
    <pageSetUpPr fitToPage="1"/>
  </sheetPr>
  <dimension ref="A1:K30"/>
  <sheetViews>
    <sheetView zoomScale="55" zoomScaleNormal="55" workbookViewId="0">
      <selection sqref="A1:J1"/>
    </sheetView>
  </sheetViews>
  <sheetFormatPr baseColWidth="10" defaultRowHeight="14.4" x14ac:dyDescent="0.3"/>
  <cols>
    <col min="1" max="1" width="32.44140625" customWidth="1"/>
    <col min="2" max="2" width="13.33203125" customWidth="1"/>
    <col min="3" max="3" width="24.33203125" customWidth="1"/>
    <col min="4" max="4" width="20.6640625" customWidth="1"/>
    <col min="5" max="5" width="29.88671875" customWidth="1"/>
    <col min="6" max="6" width="23.33203125" customWidth="1"/>
    <col min="7" max="7" width="22" customWidth="1"/>
    <col min="8" max="8" width="26.44140625" customWidth="1"/>
    <col min="9" max="9" width="27.44140625" customWidth="1"/>
    <col min="10" max="10" width="23.6640625" customWidth="1"/>
  </cols>
  <sheetData>
    <row r="1" spans="1:11" ht="57.75" customHeight="1" x14ac:dyDescent="0.3">
      <c r="A1" s="459" t="s">
        <v>33</v>
      </c>
      <c r="B1" s="459"/>
      <c r="C1" s="459"/>
      <c r="D1" s="459"/>
      <c r="E1" s="459"/>
      <c r="F1" s="459"/>
      <c r="G1" s="459"/>
      <c r="H1" s="459"/>
      <c r="I1" s="459"/>
      <c r="J1" s="459"/>
      <c r="K1" s="157"/>
    </row>
    <row r="2" spans="1:11" ht="57.75" customHeight="1" thickBot="1" x14ac:dyDescent="0.35">
      <c r="A2" s="459" t="s">
        <v>141</v>
      </c>
      <c r="B2" s="459"/>
      <c r="C2" s="460"/>
      <c r="D2" s="460"/>
      <c r="E2" s="460"/>
      <c r="F2" s="460"/>
      <c r="G2" s="460"/>
      <c r="H2" s="460"/>
      <c r="I2" s="460"/>
      <c r="J2" s="460"/>
      <c r="K2" s="157"/>
    </row>
    <row r="3" spans="1:11" ht="51.75" customHeight="1" thickBot="1" x14ac:dyDescent="0.35">
      <c r="A3" s="446" t="s">
        <v>34</v>
      </c>
      <c r="B3" s="447"/>
      <c r="C3" s="461" t="s">
        <v>2</v>
      </c>
      <c r="D3" s="462"/>
      <c r="E3" s="462"/>
      <c r="F3" s="462"/>
      <c r="G3" s="462"/>
      <c r="H3" s="462"/>
      <c r="I3" s="462"/>
      <c r="J3" s="463"/>
      <c r="K3" s="157"/>
    </row>
    <row r="4" spans="1:11" ht="121.8" customHeight="1" thickBot="1" x14ac:dyDescent="0.35">
      <c r="A4" s="448"/>
      <c r="B4" s="449"/>
      <c r="C4" s="159" t="s">
        <v>3</v>
      </c>
      <c r="D4" s="160" t="s">
        <v>4</v>
      </c>
      <c r="E4" s="160" t="s">
        <v>5</v>
      </c>
      <c r="F4" s="160" t="s">
        <v>6</v>
      </c>
      <c r="G4" s="160" t="s">
        <v>7</v>
      </c>
      <c r="H4" s="161" t="s">
        <v>35</v>
      </c>
      <c r="I4" s="162" t="s">
        <v>9</v>
      </c>
      <c r="J4" s="163" t="s">
        <v>10</v>
      </c>
      <c r="K4" s="157"/>
    </row>
    <row r="5" spans="1:11" ht="25.5" customHeight="1" x14ac:dyDescent="0.3">
      <c r="A5" s="464" t="s">
        <v>11</v>
      </c>
      <c r="B5" s="164" t="s">
        <v>20</v>
      </c>
      <c r="C5" s="165">
        <v>520</v>
      </c>
      <c r="D5" s="166" t="s">
        <v>16</v>
      </c>
      <c r="E5" s="166">
        <v>177</v>
      </c>
      <c r="F5" s="166">
        <v>165</v>
      </c>
      <c r="G5" s="166">
        <v>311</v>
      </c>
      <c r="H5" s="166">
        <v>162</v>
      </c>
      <c r="I5" s="167">
        <v>112</v>
      </c>
      <c r="J5" s="168">
        <f>SUM(C5:I5)</f>
        <v>1447</v>
      </c>
      <c r="K5" s="157"/>
    </row>
    <row r="6" spans="1:11" ht="25.5" customHeight="1" x14ac:dyDescent="0.3">
      <c r="A6" s="465"/>
      <c r="B6" s="169" t="s">
        <v>29</v>
      </c>
      <c r="C6" s="170">
        <f>C5/C$11</f>
        <v>0.85526315789473684</v>
      </c>
      <c r="D6" s="96" t="s">
        <v>17</v>
      </c>
      <c r="E6" s="96">
        <f t="shared" ref="E6:J6" si="0">E5/E$11</f>
        <v>0.7831858407079646</v>
      </c>
      <c r="F6" s="96">
        <f t="shared" si="0"/>
        <v>0.45833333333333331</v>
      </c>
      <c r="G6" s="96">
        <f t="shared" si="0"/>
        <v>0.89111747851002865</v>
      </c>
      <c r="H6" s="96">
        <f t="shared" si="0"/>
        <v>0.82653061224489799</v>
      </c>
      <c r="I6" s="171">
        <f t="shared" si="0"/>
        <v>0.69565217391304346</v>
      </c>
      <c r="J6" s="172">
        <f t="shared" si="0"/>
        <v>0.76157894736842102</v>
      </c>
      <c r="K6" s="157"/>
    </row>
    <row r="7" spans="1:11" ht="25.5" customHeight="1" x14ac:dyDescent="0.3">
      <c r="A7" s="466" t="s">
        <v>14</v>
      </c>
      <c r="B7" s="173" t="s">
        <v>20</v>
      </c>
      <c r="C7" s="110">
        <v>88</v>
      </c>
      <c r="D7" s="111" t="s">
        <v>16</v>
      </c>
      <c r="E7" s="111">
        <v>49</v>
      </c>
      <c r="F7" s="111">
        <v>195</v>
      </c>
      <c r="G7" s="111">
        <v>38</v>
      </c>
      <c r="H7" s="111">
        <v>34</v>
      </c>
      <c r="I7" s="174">
        <v>49</v>
      </c>
      <c r="J7" s="112">
        <f>SUM(C7:I7)</f>
        <v>453</v>
      </c>
      <c r="K7" s="157"/>
    </row>
    <row r="8" spans="1:11" ht="25.5" customHeight="1" x14ac:dyDescent="0.3">
      <c r="A8" s="465"/>
      <c r="B8" s="169" t="s">
        <v>29</v>
      </c>
      <c r="C8" s="170">
        <f>C7/C$11</f>
        <v>0.14473684210526316</v>
      </c>
      <c r="D8" s="96" t="s">
        <v>17</v>
      </c>
      <c r="E8" s="96">
        <f t="shared" ref="E8:J8" si="1">E7/E$11</f>
        <v>0.2168141592920354</v>
      </c>
      <c r="F8" s="96">
        <f t="shared" si="1"/>
        <v>0.54166666666666663</v>
      </c>
      <c r="G8" s="96">
        <f t="shared" si="1"/>
        <v>0.10888252148997135</v>
      </c>
      <c r="H8" s="96">
        <f t="shared" si="1"/>
        <v>0.17346938775510204</v>
      </c>
      <c r="I8" s="171">
        <f t="shared" si="1"/>
        <v>0.30434782608695654</v>
      </c>
      <c r="J8" s="172">
        <f t="shared" si="1"/>
        <v>0.23842105263157895</v>
      </c>
      <c r="K8" s="157"/>
    </row>
    <row r="9" spans="1:11" ht="25.5" customHeight="1" x14ac:dyDescent="0.3">
      <c r="A9" s="467" t="s">
        <v>15</v>
      </c>
      <c r="B9" s="175" t="s">
        <v>20</v>
      </c>
      <c r="C9" s="113">
        <v>0</v>
      </c>
      <c r="D9" s="114" t="s">
        <v>16</v>
      </c>
      <c r="E9" s="114">
        <v>0</v>
      </c>
      <c r="F9" s="114">
        <v>0</v>
      </c>
      <c r="G9" s="114">
        <v>0</v>
      </c>
      <c r="H9" s="114">
        <v>0</v>
      </c>
      <c r="I9" s="176">
        <v>0</v>
      </c>
      <c r="J9" s="115">
        <v>0</v>
      </c>
      <c r="K9" s="157"/>
    </row>
    <row r="10" spans="1:11" ht="25.5" customHeight="1" thickBot="1" x14ac:dyDescent="0.35">
      <c r="A10" s="468"/>
      <c r="B10" s="177" t="s">
        <v>29</v>
      </c>
      <c r="C10" s="178">
        <f>C9/C$11</f>
        <v>0</v>
      </c>
      <c r="D10" s="103" t="s">
        <v>17</v>
      </c>
      <c r="E10" s="103">
        <f t="shared" ref="E10:J10" si="2">E9/E$11</f>
        <v>0</v>
      </c>
      <c r="F10" s="103">
        <f t="shared" si="2"/>
        <v>0</v>
      </c>
      <c r="G10" s="103">
        <f t="shared" si="2"/>
        <v>0</v>
      </c>
      <c r="H10" s="103">
        <f t="shared" si="2"/>
        <v>0</v>
      </c>
      <c r="I10" s="179">
        <f t="shared" si="2"/>
        <v>0</v>
      </c>
      <c r="J10" s="179">
        <f t="shared" si="2"/>
        <v>0</v>
      </c>
      <c r="K10" s="157"/>
    </row>
    <row r="11" spans="1:11" ht="25.5" customHeight="1" x14ac:dyDescent="0.3">
      <c r="A11" s="446" t="s">
        <v>36</v>
      </c>
      <c r="B11" s="164" t="s">
        <v>20</v>
      </c>
      <c r="C11" s="180">
        <f>C5+C7+C9</f>
        <v>608</v>
      </c>
      <c r="D11" s="181" t="s">
        <v>16</v>
      </c>
      <c r="E11" s="181">
        <f>E5+E7+E9</f>
        <v>226</v>
      </c>
      <c r="F11" s="181">
        <f>F5+F7+F9</f>
        <v>360</v>
      </c>
      <c r="G11" s="181">
        <f>G5+G7+G9</f>
        <v>349</v>
      </c>
      <c r="H11" s="181">
        <f>H5+H7+H9</f>
        <v>196</v>
      </c>
      <c r="I11" s="182">
        <f>I5+I7+I9</f>
        <v>161</v>
      </c>
      <c r="J11" s="118">
        <f>SUM(C11:I11)</f>
        <v>1900</v>
      </c>
      <c r="K11" s="157"/>
    </row>
    <row r="12" spans="1:11" ht="25.5" customHeight="1" thickBot="1" x14ac:dyDescent="0.35">
      <c r="A12" s="469"/>
      <c r="B12" s="177" t="s">
        <v>29</v>
      </c>
      <c r="C12" s="183">
        <f>C11/C$11</f>
        <v>1</v>
      </c>
      <c r="D12" s="97" t="s">
        <v>17</v>
      </c>
      <c r="E12" s="97">
        <f t="shared" ref="E12:I12" si="3">E11/E$11</f>
        <v>1</v>
      </c>
      <c r="F12" s="97">
        <f t="shared" si="3"/>
        <v>1</v>
      </c>
      <c r="G12" s="97">
        <f t="shared" si="3"/>
        <v>1</v>
      </c>
      <c r="H12" s="97">
        <f t="shared" si="3"/>
        <v>1</v>
      </c>
      <c r="I12" s="104">
        <f t="shared" si="3"/>
        <v>1</v>
      </c>
      <c r="J12" s="105">
        <f>J11/J$11</f>
        <v>1</v>
      </c>
      <c r="K12" s="157"/>
    </row>
    <row r="13" spans="1:11" ht="36" customHeight="1" thickBot="1" x14ac:dyDescent="0.35">
      <c r="A13" s="184"/>
      <c r="B13" s="185"/>
      <c r="C13" s="186"/>
      <c r="D13" s="186"/>
      <c r="E13" s="186"/>
      <c r="F13" s="186"/>
      <c r="G13" s="186"/>
      <c r="H13" s="186"/>
      <c r="I13" s="186"/>
      <c r="J13" s="186"/>
      <c r="K13" s="157"/>
    </row>
    <row r="14" spans="1:11" ht="41.25" customHeight="1" thickBot="1" x14ac:dyDescent="0.35">
      <c r="A14" s="187" t="s">
        <v>19</v>
      </c>
      <c r="B14" s="188" t="s">
        <v>20</v>
      </c>
      <c r="C14" s="189">
        <v>0</v>
      </c>
      <c r="D14" s="190">
        <v>874</v>
      </c>
      <c r="E14" s="190">
        <v>0</v>
      </c>
      <c r="F14" s="190">
        <v>0</v>
      </c>
      <c r="G14" s="190">
        <v>0</v>
      </c>
      <c r="H14" s="190">
        <v>0</v>
      </c>
      <c r="I14" s="191">
        <v>0</v>
      </c>
      <c r="J14" s="192">
        <f>SUM(C14:I14)</f>
        <v>874</v>
      </c>
      <c r="K14" s="157"/>
    </row>
    <row r="15" spans="1:11" ht="51" customHeight="1" thickBot="1" x14ac:dyDescent="0.35">
      <c r="A15" s="193" t="s">
        <v>37</v>
      </c>
      <c r="B15" s="188" t="s">
        <v>20</v>
      </c>
      <c r="C15" s="194">
        <f>C5+C7+C9+C14</f>
        <v>608</v>
      </c>
      <c r="D15" s="129">
        <f>D14</f>
        <v>874</v>
      </c>
      <c r="E15" s="129">
        <f>E5+E7+E9+E14</f>
        <v>226</v>
      </c>
      <c r="F15" s="129">
        <f>F5+F7+F9+F14</f>
        <v>360</v>
      </c>
      <c r="G15" s="129">
        <f>G5+G7+G9+G14</f>
        <v>349</v>
      </c>
      <c r="H15" s="130">
        <f>H5+H7+H9+H14</f>
        <v>196</v>
      </c>
      <c r="I15" s="130">
        <f>I5+I7+I9+I14</f>
        <v>161</v>
      </c>
      <c r="J15" s="195">
        <f>SUM(C15:I15)</f>
        <v>2774</v>
      </c>
      <c r="K15" s="157"/>
    </row>
    <row r="16" spans="1:11" ht="38.25" customHeight="1" thickBot="1" x14ac:dyDescent="0.35">
      <c r="A16" s="196"/>
      <c r="B16" s="197"/>
      <c r="C16" s="198"/>
      <c r="D16" s="198"/>
      <c r="E16" s="198"/>
      <c r="F16" s="199"/>
      <c r="G16" s="199"/>
      <c r="H16" s="198"/>
      <c r="I16" s="198"/>
      <c r="J16" s="200"/>
      <c r="K16" s="157"/>
    </row>
    <row r="17" spans="1:11" ht="75.599999999999994" customHeight="1" thickBot="1" x14ac:dyDescent="0.35">
      <c r="A17" s="193" t="s">
        <v>144</v>
      </c>
      <c r="B17" s="201" t="s">
        <v>13</v>
      </c>
      <c r="C17" s="202">
        <f>C15/C19</f>
        <v>0.56769374416433238</v>
      </c>
      <c r="D17" s="203">
        <f t="shared" ref="D17:J17" si="4">D15/D19</f>
        <v>0.76532399299474607</v>
      </c>
      <c r="E17" s="203">
        <f t="shared" si="4"/>
        <v>0.70186335403726707</v>
      </c>
      <c r="F17" s="203">
        <f t="shared" si="4"/>
        <v>0.94736842105263153</v>
      </c>
      <c r="G17" s="203">
        <f t="shared" si="4"/>
        <v>0.55134281200631907</v>
      </c>
      <c r="H17" s="204">
        <f t="shared" si="4"/>
        <v>0.87892376681614348</v>
      </c>
      <c r="I17" s="204">
        <f t="shared" si="4"/>
        <v>0.59191176470588236</v>
      </c>
      <c r="J17" s="205">
        <f t="shared" si="4"/>
        <v>0.68612416522384367</v>
      </c>
      <c r="K17" s="157"/>
    </row>
    <row r="18" spans="1:11" ht="37.5" customHeight="1" thickBot="1" x14ac:dyDescent="0.35">
      <c r="A18" s="206"/>
      <c r="B18" s="197"/>
      <c r="C18" s="186"/>
      <c r="D18" s="186"/>
      <c r="E18" s="186"/>
      <c r="F18" s="186"/>
      <c r="G18" s="186"/>
      <c r="H18" s="186"/>
      <c r="I18" s="186"/>
      <c r="J18" s="186"/>
      <c r="K18" s="157"/>
    </row>
    <row r="19" spans="1:11" ht="93.6" customHeight="1" thickBot="1" x14ac:dyDescent="0.35">
      <c r="A19" s="193" t="s">
        <v>143</v>
      </c>
      <c r="B19" s="188" t="s">
        <v>20</v>
      </c>
      <c r="C19" s="129">
        <v>1071</v>
      </c>
      <c r="D19" s="129">
        <v>1142</v>
      </c>
      <c r="E19" s="129">
        <v>322</v>
      </c>
      <c r="F19" s="129">
        <v>380</v>
      </c>
      <c r="G19" s="129">
        <v>633</v>
      </c>
      <c r="H19" s="129">
        <v>223</v>
      </c>
      <c r="I19" s="130">
        <v>272</v>
      </c>
      <c r="J19" s="195">
        <f>SUM(C19:I19)</f>
        <v>4043</v>
      </c>
      <c r="K19" s="157"/>
    </row>
    <row r="20" spans="1:11" ht="57.75" customHeight="1" thickBot="1" x14ac:dyDescent="0.35">
      <c r="A20" s="157"/>
      <c r="B20" s="157"/>
      <c r="C20" s="157"/>
      <c r="D20" s="157"/>
      <c r="E20" s="157"/>
      <c r="F20" s="157"/>
      <c r="G20" s="157"/>
      <c r="H20" s="157"/>
      <c r="I20" s="157"/>
      <c r="J20" s="157"/>
      <c r="K20" s="157"/>
    </row>
    <row r="21" spans="1:11" ht="49.5" customHeight="1" x14ac:dyDescent="0.3">
      <c r="A21" s="470" t="s">
        <v>22</v>
      </c>
      <c r="B21" s="471"/>
      <c r="C21" s="471"/>
      <c r="D21" s="39"/>
      <c r="E21" s="39"/>
      <c r="F21" s="39"/>
      <c r="G21" s="39"/>
      <c r="H21" s="39"/>
      <c r="I21" s="39"/>
      <c r="J21" s="208"/>
      <c r="K21" s="157"/>
    </row>
    <row r="22" spans="1:11" ht="45" customHeight="1" x14ac:dyDescent="0.3">
      <c r="A22" s="472" t="s">
        <v>23</v>
      </c>
      <c r="B22" s="473"/>
      <c r="C22" s="209">
        <v>4</v>
      </c>
      <c r="D22" s="210">
        <v>2</v>
      </c>
      <c r="E22" s="210">
        <v>2</v>
      </c>
      <c r="F22" s="210">
        <v>2</v>
      </c>
      <c r="G22" s="210">
        <v>1</v>
      </c>
      <c r="H22" s="210">
        <v>1</v>
      </c>
      <c r="I22" s="210">
        <v>3</v>
      </c>
      <c r="J22" s="211">
        <f>SUM(C22:I22)</f>
        <v>15</v>
      </c>
      <c r="K22" s="157"/>
    </row>
    <row r="23" spans="1:11" ht="45" customHeight="1" thickBot="1" x14ac:dyDescent="0.35">
      <c r="A23" s="474" t="s">
        <v>24</v>
      </c>
      <c r="B23" s="475"/>
      <c r="C23" s="212">
        <v>5</v>
      </c>
      <c r="D23" s="213">
        <v>11</v>
      </c>
      <c r="E23" s="213">
        <v>2</v>
      </c>
      <c r="F23" s="213">
        <v>2</v>
      </c>
      <c r="G23" s="213">
        <v>1</v>
      </c>
      <c r="H23" s="213">
        <v>1</v>
      </c>
      <c r="I23" s="214">
        <v>3</v>
      </c>
      <c r="J23" s="215">
        <f>SUM(C23:I23)</f>
        <v>25</v>
      </c>
      <c r="K23" s="157"/>
    </row>
    <row r="24" spans="1:11" ht="31.5" customHeight="1" x14ac:dyDescent="0.3">
      <c r="A24" s="157" t="s">
        <v>25</v>
      </c>
      <c r="B24" s="216"/>
      <c r="C24" s="217"/>
      <c r="D24" s="217"/>
      <c r="E24" s="217"/>
      <c r="F24" s="217"/>
      <c r="G24" s="217"/>
      <c r="H24" s="217"/>
      <c r="I24" s="217"/>
      <c r="J24" s="217"/>
      <c r="K24" s="157"/>
    </row>
    <row r="25" spans="1:11" ht="16.5" customHeight="1" x14ac:dyDescent="0.3">
      <c r="A25" s="157"/>
      <c r="B25" s="216"/>
      <c r="C25" s="218"/>
      <c r="D25" s="218"/>
      <c r="E25" s="218"/>
      <c r="F25" s="218"/>
      <c r="G25" s="218"/>
      <c r="H25" s="218"/>
      <c r="I25" s="218"/>
      <c r="J25" s="218"/>
      <c r="K25" s="157"/>
    </row>
    <row r="26" spans="1:11" ht="45" customHeight="1" x14ac:dyDescent="0.3">
      <c r="A26" s="458" t="s">
        <v>38</v>
      </c>
      <c r="B26" s="458"/>
      <c r="C26" s="458"/>
      <c r="D26" s="458"/>
      <c r="E26" s="458"/>
      <c r="F26" s="458"/>
      <c r="G26" s="458"/>
      <c r="H26" s="458"/>
      <c r="I26" s="458"/>
      <c r="J26" s="458"/>
      <c r="K26" s="157"/>
    </row>
    <row r="27" spans="1:11" x14ac:dyDescent="0.3">
      <c r="A27" s="219"/>
      <c r="B27" s="157"/>
      <c r="C27" s="157"/>
      <c r="D27" s="157"/>
      <c r="E27" s="157"/>
      <c r="F27" s="157"/>
      <c r="G27" s="157"/>
      <c r="H27" s="157"/>
      <c r="I27" s="157"/>
      <c r="J27" s="157"/>
      <c r="K27" s="157"/>
    </row>
    <row r="28" spans="1:11" x14ac:dyDescent="0.3">
      <c r="A28" s="219"/>
      <c r="B28" s="157"/>
      <c r="C28" s="157"/>
      <c r="D28" s="157"/>
      <c r="E28" s="157"/>
      <c r="F28" s="157"/>
      <c r="G28" s="157"/>
      <c r="H28" s="157"/>
      <c r="I28" s="157"/>
      <c r="J28" s="157"/>
      <c r="K28" s="157"/>
    </row>
    <row r="29" spans="1:11" x14ac:dyDescent="0.3">
      <c r="A29" s="157"/>
      <c r="B29" s="157"/>
      <c r="C29" s="157"/>
      <c r="D29" s="157"/>
      <c r="E29" s="157"/>
      <c r="F29" s="157"/>
      <c r="G29" s="157"/>
      <c r="H29" s="157"/>
      <c r="I29" s="157"/>
      <c r="J29" s="157"/>
      <c r="K29" s="157"/>
    </row>
    <row r="30" spans="1:11" ht="18" x14ac:dyDescent="0.35">
      <c r="A30" s="220"/>
      <c r="B30" s="220"/>
      <c r="C30" s="220"/>
      <c r="D30" s="220"/>
      <c r="E30" s="220"/>
      <c r="F30" s="220"/>
      <c r="G30" s="157"/>
      <c r="H30" s="157"/>
      <c r="I30" s="157"/>
      <c r="J30" s="157"/>
      <c r="K30" s="157"/>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8" scale="62"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FE533-D133-4D23-A68C-70C9AFA23126}">
  <sheetPr>
    <tabColor rgb="FF66FF33"/>
    <pageSetUpPr fitToPage="1"/>
  </sheetPr>
  <dimension ref="A1:Z45"/>
  <sheetViews>
    <sheetView zoomScale="53" zoomScaleNormal="53" zoomScaleSheetLayoutView="71" workbookViewId="0">
      <selection sqref="A1:Z1"/>
    </sheetView>
  </sheetViews>
  <sheetFormatPr baseColWidth="10" defaultColWidth="11.44140625" defaultRowHeight="14.4" x14ac:dyDescent="0.3"/>
  <cols>
    <col min="1" max="1" width="36.6640625" customWidth="1"/>
    <col min="2" max="2" width="9.44140625" customWidth="1"/>
    <col min="3" max="26" width="13.109375" customWidth="1"/>
  </cols>
  <sheetData>
    <row r="1" spans="1:26" ht="51.75" customHeight="1" x14ac:dyDescent="0.3">
      <c r="A1" s="476" t="s">
        <v>39</v>
      </c>
      <c r="B1" s="476"/>
      <c r="C1" s="476"/>
      <c r="D1" s="476"/>
      <c r="E1" s="476"/>
      <c r="F1" s="476"/>
      <c r="G1" s="476"/>
      <c r="H1" s="476"/>
      <c r="I1" s="476"/>
      <c r="J1" s="476"/>
      <c r="K1" s="476"/>
      <c r="L1" s="476"/>
      <c r="M1" s="476"/>
      <c r="N1" s="476"/>
      <c r="O1" s="476"/>
      <c r="P1" s="476"/>
      <c r="Q1" s="476"/>
      <c r="R1" s="476"/>
      <c r="S1" s="476"/>
      <c r="T1" s="476"/>
      <c r="U1" s="476"/>
      <c r="V1" s="476"/>
      <c r="W1" s="476"/>
      <c r="X1" s="476"/>
      <c r="Y1" s="476"/>
      <c r="Z1" s="476"/>
    </row>
    <row r="2" spans="1:26" ht="59.25" customHeight="1" thickBot="1" x14ac:dyDescent="0.35">
      <c r="A2" s="476" t="s">
        <v>145</v>
      </c>
      <c r="B2" s="477"/>
      <c r="C2" s="477"/>
      <c r="D2" s="477"/>
      <c r="E2" s="477"/>
      <c r="F2" s="477"/>
      <c r="G2" s="477"/>
      <c r="H2" s="477"/>
      <c r="I2" s="477"/>
      <c r="J2" s="477"/>
      <c r="K2" s="477"/>
      <c r="L2" s="477"/>
      <c r="M2" s="477"/>
      <c r="N2" s="477"/>
      <c r="O2" s="477"/>
      <c r="P2" s="477"/>
      <c r="Q2" s="477"/>
      <c r="R2" s="477"/>
      <c r="S2" s="477"/>
      <c r="T2" s="477"/>
      <c r="U2" s="477"/>
      <c r="V2" s="477"/>
      <c r="W2" s="477"/>
      <c r="X2" s="477"/>
      <c r="Y2" s="477"/>
      <c r="Z2" s="477"/>
    </row>
    <row r="3" spans="1:26" ht="51.75" customHeight="1" thickBot="1" x14ac:dyDescent="0.35">
      <c r="A3" s="478" t="s">
        <v>40</v>
      </c>
      <c r="B3" s="479"/>
      <c r="C3" s="461" t="s">
        <v>2</v>
      </c>
      <c r="D3" s="462"/>
      <c r="E3" s="462"/>
      <c r="F3" s="462"/>
      <c r="G3" s="462"/>
      <c r="H3" s="462"/>
      <c r="I3" s="462"/>
      <c r="J3" s="462"/>
      <c r="K3" s="462"/>
      <c r="L3" s="462"/>
      <c r="M3" s="462"/>
      <c r="N3" s="462"/>
      <c r="O3" s="462"/>
      <c r="P3" s="462"/>
      <c r="Q3" s="462"/>
      <c r="R3" s="462"/>
      <c r="S3" s="462"/>
      <c r="T3" s="462"/>
      <c r="U3" s="462"/>
      <c r="V3" s="462"/>
      <c r="W3" s="462"/>
      <c r="X3" s="462"/>
      <c r="Y3" s="462"/>
      <c r="Z3" s="463"/>
    </row>
    <row r="4" spans="1:26" ht="66" customHeight="1" x14ac:dyDescent="0.3">
      <c r="A4" s="480"/>
      <c r="B4" s="481"/>
      <c r="C4" s="484" t="s">
        <v>3</v>
      </c>
      <c r="D4" s="485"/>
      <c r="E4" s="486"/>
      <c r="F4" s="487" t="s">
        <v>4</v>
      </c>
      <c r="G4" s="485"/>
      <c r="H4" s="486"/>
      <c r="I4" s="484" t="s">
        <v>5</v>
      </c>
      <c r="J4" s="485"/>
      <c r="K4" s="486"/>
      <c r="L4" s="484" t="s">
        <v>6</v>
      </c>
      <c r="M4" s="485"/>
      <c r="N4" s="486"/>
      <c r="O4" s="484" t="s">
        <v>7</v>
      </c>
      <c r="P4" s="485"/>
      <c r="Q4" s="486"/>
      <c r="R4" s="487" t="s">
        <v>8</v>
      </c>
      <c r="S4" s="485"/>
      <c r="T4" s="486"/>
      <c r="U4" s="484" t="s">
        <v>9</v>
      </c>
      <c r="V4" s="485"/>
      <c r="W4" s="486"/>
      <c r="X4" s="484" t="s">
        <v>10</v>
      </c>
      <c r="Y4" s="485"/>
      <c r="Z4" s="486"/>
    </row>
    <row r="5" spans="1:26" ht="48" customHeight="1" thickBot="1" x14ac:dyDescent="0.35">
      <c r="A5" s="482"/>
      <c r="B5" s="483"/>
      <c r="C5" s="223" t="s">
        <v>41</v>
      </c>
      <c r="D5" s="224" t="s">
        <v>42</v>
      </c>
      <c r="E5" s="225" t="s">
        <v>43</v>
      </c>
      <c r="F5" s="223" t="s">
        <v>41</v>
      </c>
      <c r="G5" s="224" t="s">
        <v>42</v>
      </c>
      <c r="H5" s="225" t="s">
        <v>43</v>
      </c>
      <c r="I5" s="223" t="s">
        <v>41</v>
      </c>
      <c r="J5" s="224" t="s">
        <v>42</v>
      </c>
      <c r="K5" s="225" t="s">
        <v>43</v>
      </c>
      <c r="L5" s="223" t="s">
        <v>41</v>
      </c>
      <c r="M5" s="224" t="s">
        <v>42</v>
      </c>
      <c r="N5" s="225" t="s">
        <v>43</v>
      </c>
      <c r="O5" s="223" t="s">
        <v>41</v>
      </c>
      <c r="P5" s="224" t="s">
        <v>42</v>
      </c>
      <c r="Q5" s="225" t="s">
        <v>43</v>
      </c>
      <c r="R5" s="223" t="s">
        <v>41</v>
      </c>
      <c r="S5" s="224" t="s">
        <v>42</v>
      </c>
      <c r="T5" s="225" t="s">
        <v>43</v>
      </c>
      <c r="U5" s="223" t="s">
        <v>41</v>
      </c>
      <c r="V5" s="224" t="s">
        <v>42</v>
      </c>
      <c r="W5" s="225" t="s">
        <v>43</v>
      </c>
      <c r="X5" s="223" t="s">
        <v>41</v>
      </c>
      <c r="Y5" s="224" t="s">
        <v>42</v>
      </c>
      <c r="Z5" s="225" t="s">
        <v>43</v>
      </c>
    </row>
    <row r="6" spans="1:26" ht="34.5" customHeight="1" x14ac:dyDescent="0.3">
      <c r="A6" s="489" t="s">
        <v>44</v>
      </c>
      <c r="B6" s="226" t="s">
        <v>12</v>
      </c>
      <c r="C6" s="227">
        <v>2</v>
      </c>
      <c r="D6" s="228">
        <v>0</v>
      </c>
      <c r="E6" s="229">
        <f>C6+D6</f>
        <v>2</v>
      </c>
      <c r="F6" s="227">
        <v>7</v>
      </c>
      <c r="G6" s="230">
        <v>5</v>
      </c>
      <c r="H6" s="229">
        <f>F6+G6</f>
        <v>12</v>
      </c>
      <c r="I6" s="227">
        <v>0</v>
      </c>
      <c r="J6" s="228">
        <v>0</v>
      </c>
      <c r="K6" s="229">
        <f>I6+J6</f>
        <v>0</v>
      </c>
      <c r="L6" s="231">
        <v>0</v>
      </c>
      <c r="M6" s="232">
        <v>2</v>
      </c>
      <c r="N6" s="233">
        <f>L6+M6</f>
        <v>2</v>
      </c>
      <c r="O6" s="231">
        <v>6</v>
      </c>
      <c r="P6" s="232">
        <v>0</v>
      </c>
      <c r="Q6" s="233">
        <f>O6+P6</f>
        <v>6</v>
      </c>
      <c r="R6" s="231">
        <v>0</v>
      </c>
      <c r="S6" s="232">
        <v>0</v>
      </c>
      <c r="T6" s="233">
        <f>R6+S6</f>
        <v>0</v>
      </c>
      <c r="U6" s="231">
        <v>4</v>
      </c>
      <c r="V6" s="232">
        <v>3</v>
      </c>
      <c r="W6" s="233">
        <f>+V6+U6</f>
        <v>7</v>
      </c>
      <c r="X6" s="231">
        <f>+C6+F6+I6+L6+O6+R6+U6</f>
        <v>19</v>
      </c>
      <c r="Y6" s="232">
        <f>+D6+G6+J6+M6+P6+S6+V6</f>
        <v>10</v>
      </c>
      <c r="Z6" s="233">
        <f>X6+Y6</f>
        <v>29</v>
      </c>
    </row>
    <row r="7" spans="1:26" ht="31.95" customHeight="1" x14ac:dyDescent="0.3">
      <c r="A7" s="488"/>
      <c r="B7" s="234" t="s">
        <v>13</v>
      </c>
      <c r="C7" s="235">
        <f t="shared" ref="C7:Z21" si="0">C6/C$28</f>
        <v>2.1164021164021165E-3</v>
      </c>
      <c r="D7" s="236">
        <f t="shared" si="0"/>
        <v>0</v>
      </c>
      <c r="E7" s="237">
        <f t="shared" si="0"/>
        <v>1.8674136321195146E-3</v>
      </c>
      <c r="F7" s="235">
        <f t="shared" si="0"/>
        <v>3.9084310441094361E-3</v>
      </c>
      <c r="G7" s="236">
        <f t="shared" si="0"/>
        <v>2.3255813953488372E-2</v>
      </c>
      <c r="H7" s="237">
        <f t="shared" si="0"/>
        <v>5.9820538384845467E-3</v>
      </c>
      <c r="I7" s="235">
        <f t="shared" si="0"/>
        <v>0</v>
      </c>
      <c r="J7" s="236">
        <f t="shared" si="0"/>
        <v>0</v>
      </c>
      <c r="K7" s="237">
        <f t="shared" si="0"/>
        <v>0</v>
      </c>
      <c r="L7" s="238">
        <f t="shared" si="0"/>
        <v>0</v>
      </c>
      <c r="M7" s="239">
        <f t="shared" si="0"/>
        <v>9.9502487562189053E-3</v>
      </c>
      <c r="N7" s="240">
        <f t="shared" si="0"/>
        <v>5.263157894736842E-3</v>
      </c>
      <c r="O7" s="238">
        <f t="shared" si="0"/>
        <v>1.092896174863388E-2</v>
      </c>
      <c r="P7" s="239">
        <f t="shared" si="0"/>
        <v>0</v>
      </c>
      <c r="Q7" s="240">
        <f t="shared" si="0"/>
        <v>9.7719869706840382E-3</v>
      </c>
      <c r="R7" s="238">
        <f t="shared" si="0"/>
        <v>0</v>
      </c>
      <c r="S7" s="239">
        <f t="shared" si="0"/>
        <v>0</v>
      </c>
      <c r="T7" s="240">
        <f t="shared" si="0"/>
        <v>0</v>
      </c>
      <c r="U7" s="238">
        <f t="shared" si="0"/>
        <v>2.1276595744680851E-2</v>
      </c>
      <c r="V7" s="239">
        <f t="shared" si="0"/>
        <v>4.2253521126760563E-2</v>
      </c>
      <c r="W7" s="240">
        <f t="shared" si="0"/>
        <v>2.7027027027027029E-2</v>
      </c>
      <c r="X7" s="238">
        <f t="shared" si="0"/>
        <v>4.982953055337005E-3</v>
      </c>
      <c r="Y7" s="239">
        <f t="shared" si="0"/>
        <v>1.4025245441795231E-2</v>
      </c>
      <c r="Z7" s="240">
        <f t="shared" si="0"/>
        <v>6.4074237737516571E-3</v>
      </c>
    </row>
    <row r="8" spans="1:26" ht="28.5" customHeight="1" x14ac:dyDescent="0.3">
      <c r="A8" s="490" t="s">
        <v>45</v>
      </c>
      <c r="B8" s="241" t="s">
        <v>12</v>
      </c>
      <c r="C8" s="242">
        <v>143</v>
      </c>
      <c r="D8" s="243">
        <v>24</v>
      </c>
      <c r="E8" s="244">
        <f t="shared" ref="E8" si="1">C8+D8</f>
        <v>167</v>
      </c>
      <c r="F8" s="242">
        <v>260</v>
      </c>
      <c r="G8" s="243">
        <v>35</v>
      </c>
      <c r="H8" s="245">
        <f t="shared" ref="H8" si="2">F8+G8</f>
        <v>295</v>
      </c>
      <c r="I8" s="242">
        <v>3</v>
      </c>
      <c r="J8" s="243">
        <v>0</v>
      </c>
      <c r="K8" s="245">
        <f t="shared" ref="K8" si="3">I8+J8</f>
        <v>3</v>
      </c>
      <c r="L8" s="246">
        <v>37</v>
      </c>
      <c r="M8" s="247">
        <v>33</v>
      </c>
      <c r="N8" s="248">
        <f t="shared" ref="N8" si="4">L8+M8</f>
        <v>70</v>
      </c>
      <c r="O8" s="246">
        <v>71</v>
      </c>
      <c r="P8" s="247">
        <v>10</v>
      </c>
      <c r="Q8" s="248">
        <f t="shared" ref="Q8" si="5">O8+P8</f>
        <v>81</v>
      </c>
      <c r="R8" s="246">
        <v>23</v>
      </c>
      <c r="S8" s="247">
        <v>3</v>
      </c>
      <c r="T8" s="248">
        <f t="shared" ref="T8" si="6">R8+S8</f>
        <v>26</v>
      </c>
      <c r="U8" s="246">
        <v>33</v>
      </c>
      <c r="V8" s="247">
        <v>17</v>
      </c>
      <c r="W8" s="248">
        <f>+V8+U8</f>
        <v>50</v>
      </c>
      <c r="X8" s="246">
        <f>+C8+F8+I8+L8+O8+R8+U8</f>
        <v>570</v>
      </c>
      <c r="Y8" s="247">
        <f>+D8+G8+J8+M8+P8+S8+V8</f>
        <v>122</v>
      </c>
      <c r="Z8" s="248">
        <f>X8+Y8</f>
        <v>692</v>
      </c>
    </row>
    <row r="9" spans="1:26" ht="31.5" customHeight="1" x14ac:dyDescent="0.3">
      <c r="A9" s="488"/>
      <c r="B9" s="234" t="s">
        <v>13</v>
      </c>
      <c r="C9" s="235">
        <f t="shared" ref="C9:D9" si="7">C8/C$28</f>
        <v>0.15132275132275133</v>
      </c>
      <c r="D9" s="236">
        <f t="shared" si="7"/>
        <v>0.19047619047619047</v>
      </c>
      <c r="E9" s="237">
        <f t="shared" si="0"/>
        <v>0.15592903828197946</v>
      </c>
      <c r="F9" s="235">
        <f t="shared" si="0"/>
        <v>0.14517029592406477</v>
      </c>
      <c r="G9" s="236">
        <f t="shared" si="0"/>
        <v>0.16279069767441862</v>
      </c>
      <c r="H9" s="237">
        <f t="shared" si="0"/>
        <v>0.14705882352941177</v>
      </c>
      <c r="I9" s="235">
        <f t="shared" si="0"/>
        <v>0.375</v>
      </c>
      <c r="J9" s="236">
        <f t="shared" si="0"/>
        <v>0</v>
      </c>
      <c r="K9" s="237">
        <f t="shared" si="0"/>
        <v>0.23076923076923078</v>
      </c>
      <c r="L9" s="238">
        <f t="shared" si="0"/>
        <v>0.20670391061452514</v>
      </c>
      <c r="M9" s="239">
        <f t="shared" si="0"/>
        <v>0.16417910447761194</v>
      </c>
      <c r="N9" s="240">
        <f t="shared" si="0"/>
        <v>0.18421052631578946</v>
      </c>
      <c r="O9" s="238">
        <f t="shared" si="0"/>
        <v>0.12932604735883424</v>
      </c>
      <c r="P9" s="239">
        <f t="shared" si="0"/>
        <v>0.15384615384615385</v>
      </c>
      <c r="Q9" s="240">
        <f t="shared" si="0"/>
        <v>0.13192182410423453</v>
      </c>
      <c r="R9" s="238">
        <f t="shared" si="0"/>
        <v>0.15032679738562091</v>
      </c>
      <c r="S9" s="239">
        <f t="shared" si="0"/>
        <v>0.1</v>
      </c>
      <c r="T9" s="240">
        <f t="shared" si="0"/>
        <v>0.14207650273224043</v>
      </c>
      <c r="U9" s="238">
        <f t="shared" si="0"/>
        <v>0.17553191489361702</v>
      </c>
      <c r="V9" s="239">
        <f t="shared" si="0"/>
        <v>0.23943661971830985</v>
      </c>
      <c r="W9" s="240">
        <f t="shared" si="0"/>
        <v>0.19305019305019305</v>
      </c>
      <c r="X9" s="238">
        <f t="shared" si="0"/>
        <v>0.14948859166011014</v>
      </c>
      <c r="Y9" s="239">
        <f t="shared" si="0"/>
        <v>0.17110799438990182</v>
      </c>
      <c r="Z9" s="240">
        <f t="shared" si="0"/>
        <v>0.1528943879805568</v>
      </c>
    </row>
    <row r="10" spans="1:26" ht="31.5" customHeight="1" x14ac:dyDescent="0.3">
      <c r="A10" s="490" t="s">
        <v>46</v>
      </c>
      <c r="B10" s="241" t="s">
        <v>12</v>
      </c>
      <c r="C10" s="242">
        <v>150</v>
      </c>
      <c r="D10" s="243">
        <v>13</v>
      </c>
      <c r="E10" s="244">
        <f t="shared" ref="E10" si="8">C10+D10</f>
        <v>163</v>
      </c>
      <c r="F10" s="242">
        <v>229</v>
      </c>
      <c r="G10" s="243">
        <v>15</v>
      </c>
      <c r="H10" s="245">
        <f t="shared" ref="H10" si="9">F10+G10</f>
        <v>244</v>
      </c>
      <c r="I10" s="242">
        <v>2</v>
      </c>
      <c r="J10" s="243">
        <v>1</v>
      </c>
      <c r="K10" s="245">
        <f t="shared" ref="K10" si="10">I10+J10</f>
        <v>3</v>
      </c>
      <c r="L10" s="246">
        <v>28</v>
      </c>
      <c r="M10" s="247">
        <v>35</v>
      </c>
      <c r="N10" s="248">
        <f t="shared" ref="N10" si="11">L10+M10</f>
        <v>63</v>
      </c>
      <c r="O10" s="246">
        <v>80</v>
      </c>
      <c r="P10" s="247">
        <v>6</v>
      </c>
      <c r="Q10" s="248">
        <f t="shared" ref="Q10" si="12">O10+P10</f>
        <v>86</v>
      </c>
      <c r="R10" s="246">
        <v>19</v>
      </c>
      <c r="S10" s="247">
        <v>4</v>
      </c>
      <c r="T10" s="248">
        <f t="shared" ref="T10" si="13">R10+S10</f>
        <v>23</v>
      </c>
      <c r="U10" s="246">
        <v>24</v>
      </c>
      <c r="V10" s="247">
        <v>11</v>
      </c>
      <c r="W10" s="248">
        <f t="shared" ref="W10" si="14">U10+V10</f>
        <v>35</v>
      </c>
      <c r="X10" s="246">
        <f>+C10+F10+I10+L10+O10+R10+U10</f>
        <v>532</v>
      </c>
      <c r="Y10" s="247">
        <f>+D10+G10+J10+M10+P10+S10+V10</f>
        <v>85</v>
      </c>
      <c r="Z10" s="248">
        <f>X10+Y10</f>
        <v>617</v>
      </c>
    </row>
    <row r="11" spans="1:26" ht="31.5" customHeight="1" x14ac:dyDescent="0.3">
      <c r="A11" s="488"/>
      <c r="B11" s="234" t="s">
        <v>13</v>
      </c>
      <c r="C11" s="235">
        <f t="shared" ref="C11:D11" si="15">C10/C$28</f>
        <v>0.15873015873015872</v>
      </c>
      <c r="D11" s="236">
        <f t="shared" si="15"/>
        <v>0.10317460317460317</v>
      </c>
      <c r="E11" s="237">
        <f t="shared" si="0"/>
        <v>0.15219421101774042</v>
      </c>
      <c r="F11" s="235">
        <f t="shared" si="0"/>
        <v>0.12786152987158012</v>
      </c>
      <c r="G11" s="236">
        <f t="shared" si="0"/>
        <v>6.9767441860465115E-2</v>
      </c>
      <c r="H11" s="237">
        <f t="shared" si="0"/>
        <v>0.12163509471585245</v>
      </c>
      <c r="I11" s="235">
        <f t="shared" si="0"/>
        <v>0.25</v>
      </c>
      <c r="J11" s="236">
        <f t="shared" si="0"/>
        <v>0.2</v>
      </c>
      <c r="K11" s="237">
        <f t="shared" si="0"/>
        <v>0.23076923076923078</v>
      </c>
      <c r="L11" s="238">
        <f t="shared" si="0"/>
        <v>0.15642458100558659</v>
      </c>
      <c r="M11" s="239">
        <f t="shared" si="0"/>
        <v>0.17412935323383086</v>
      </c>
      <c r="N11" s="240">
        <f t="shared" si="0"/>
        <v>0.16578947368421051</v>
      </c>
      <c r="O11" s="238">
        <f t="shared" si="0"/>
        <v>0.14571948998178508</v>
      </c>
      <c r="P11" s="239">
        <f t="shared" si="0"/>
        <v>9.2307692307692313E-2</v>
      </c>
      <c r="Q11" s="240">
        <f t="shared" si="0"/>
        <v>0.14006514657980457</v>
      </c>
      <c r="R11" s="238">
        <f t="shared" si="0"/>
        <v>0.12418300653594772</v>
      </c>
      <c r="S11" s="239">
        <f t="shared" si="0"/>
        <v>0.13333333333333333</v>
      </c>
      <c r="T11" s="240">
        <f t="shared" si="0"/>
        <v>0.12568306010928962</v>
      </c>
      <c r="U11" s="238">
        <f t="shared" si="0"/>
        <v>0.1276595744680851</v>
      </c>
      <c r="V11" s="239">
        <f t="shared" si="0"/>
        <v>0.15492957746478872</v>
      </c>
      <c r="W11" s="240">
        <f t="shared" si="0"/>
        <v>0.13513513513513514</v>
      </c>
      <c r="X11" s="238">
        <f t="shared" si="0"/>
        <v>0.13952268554943614</v>
      </c>
      <c r="Y11" s="239">
        <f t="shared" si="0"/>
        <v>0.11921458625525946</v>
      </c>
      <c r="Z11" s="240">
        <f t="shared" si="0"/>
        <v>0.13632346442775078</v>
      </c>
    </row>
    <row r="12" spans="1:26" ht="31.5" customHeight="1" x14ac:dyDescent="0.3">
      <c r="A12" s="488" t="s">
        <v>47</v>
      </c>
      <c r="B12" s="241" t="s">
        <v>12</v>
      </c>
      <c r="C12" s="242">
        <v>168</v>
      </c>
      <c r="D12" s="243">
        <v>23</v>
      </c>
      <c r="E12" s="244">
        <f t="shared" ref="E12" si="16">C12+D12</f>
        <v>191</v>
      </c>
      <c r="F12" s="242">
        <v>317</v>
      </c>
      <c r="G12" s="243">
        <v>21</v>
      </c>
      <c r="H12" s="245">
        <f t="shared" ref="H12" si="17">F12+G12</f>
        <v>338</v>
      </c>
      <c r="I12" s="242">
        <v>1</v>
      </c>
      <c r="J12" s="243">
        <v>0</v>
      </c>
      <c r="K12" s="245">
        <f t="shared" ref="K12" si="18">I12+J12</f>
        <v>1</v>
      </c>
      <c r="L12" s="246">
        <v>27</v>
      </c>
      <c r="M12" s="247">
        <v>28</v>
      </c>
      <c r="N12" s="248">
        <f t="shared" ref="N12" si="19">L12+M12</f>
        <v>55</v>
      </c>
      <c r="O12" s="246">
        <v>78</v>
      </c>
      <c r="P12" s="247">
        <v>9</v>
      </c>
      <c r="Q12" s="248">
        <f t="shared" ref="Q12" si="20">O12+P12</f>
        <v>87</v>
      </c>
      <c r="R12" s="246">
        <v>19</v>
      </c>
      <c r="S12" s="247">
        <v>6</v>
      </c>
      <c r="T12" s="248">
        <f t="shared" ref="T12" si="21">R12+S12</f>
        <v>25</v>
      </c>
      <c r="U12" s="246">
        <v>23</v>
      </c>
      <c r="V12" s="247">
        <v>11</v>
      </c>
      <c r="W12" s="248">
        <f t="shared" ref="W12" si="22">U12+V12</f>
        <v>34</v>
      </c>
      <c r="X12" s="246">
        <f t="shared" ref="X12:Y12" si="23">+C12+F12+I12+L12+O12+R12+U12</f>
        <v>633</v>
      </c>
      <c r="Y12" s="247">
        <f t="shared" si="23"/>
        <v>98</v>
      </c>
      <c r="Z12" s="248">
        <f t="shared" ref="Z12" si="24">X12+Y12</f>
        <v>731</v>
      </c>
    </row>
    <row r="13" spans="1:26" ht="31.5" customHeight="1" x14ac:dyDescent="0.3">
      <c r="A13" s="488"/>
      <c r="B13" s="234" t="s">
        <v>13</v>
      </c>
      <c r="C13" s="235">
        <f t="shared" ref="C13:D13" si="25">C12/C$28</f>
        <v>0.17777777777777778</v>
      </c>
      <c r="D13" s="236">
        <f t="shared" si="25"/>
        <v>0.18253968253968253</v>
      </c>
      <c r="E13" s="237">
        <f t="shared" si="0"/>
        <v>0.17833800186741364</v>
      </c>
      <c r="F13" s="235">
        <f t="shared" si="0"/>
        <v>0.17699609156895588</v>
      </c>
      <c r="G13" s="236">
        <f t="shared" si="0"/>
        <v>9.7674418604651161E-2</v>
      </c>
      <c r="H13" s="237">
        <f t="shared" si="0"/>
        <v>0.16849451645064806</v>
      </c>
      <c r="I13" s="235">
        <f t="shared" si="0"/>
        <v>0.125</v>
      </c>
      <c r="J13" s="236">
        <f t="shared" si="0"/>
        <v>0</v>
      </c>
      <c r="K13" s="237">
        <f t="shared" si="0"/>
        <v>7.6923076923076927E-2</v>
      </c>
      <c r="L13" s="238">
        <f t="shared" si="0"/>
        <v>0.15083798882681565</v>
      </c>
      <c r="M13" s="239">
        <f t="shared" si="0"/>
        <v>0.13930348258706468</v>
      </c>
      <c r="N13" s="240">
        <f t="shared" si="0"/>
        <v>0.14473684210526316</v>
      </c>
      <c r="O13" s="238">
        <f t="shared" si="0"/>
        <v>0.14207650273224043</v>
      </c>
      <c r="P13" s="239">
        <f t="shared" si="0"/>
        <v>0.13846153846153847</v>
      </c>
      <c r="Q13" s="240">
        <f t="shared" si="0"/>
        <v>0.14169381107491857</v>
      </c>
      <c r="R13" s="238">
        <f t="shared" si="0"/>
        <v>0.12418300653594772</v>
      </c>
      <c r="S13" s="239">
        <f t="shared" si="0"/>
        <v>0.2</v>
      </c>
      <c r="T13" s="240">
        <f t="shared" si="0"/>
        <v>0.13661202185792351</v>
      </c>
      <c r="U13" s="238">
        <f t="shared" si="0"/>
        <v>0.12234042553191489</v>
      </c>
      <c r="V13" s="239">
        <f t="shared" si="0"/>
        <v>0.15492957746478872</v>
      </c>
      <c r="W13" s="240">
        <f t="shared" si="0"/>
        <v>0.13127413127413126</v>
      </c>
      <c r="X13" s="238">
        <f t="shared" si="0"/>
        <v>0.16601101494885917</v>
      </c>
      <c r="Y13" s="239">
        <f t="shared" si="0"/>
        <v>0.13744740532959326</v>
      </c>
      <c r="Z13" s="240">
        <f t="shared" si="0"/>
        <v>0.1615112682280159</v>
      </c>
    </row>
    <row r="14" spans="1:26" ht="31.5" customHeight="1" x14ac:dyDescent="0.3">
      <c r="A14" s="488" t="s">
        <v>48</v>
      </c>
      <c r="B14" s="241" t="s">
        <v>12</v>
      </c>
      <c r="C14" s="242">
        <v>135</v>
      </c>
      <c r="D14" s="243">
        <v>15</v>
      </c>
      <c r="E14" s="244">
        <f t="shared" ref="E14" si="26">C14+D14</f>
        <v>150</v>
      </c>
      <c r="F14" s="242">
        <v>249</v>
      </c>
      <c r="G14" s="243">
        <v>44</v>
      </c>
      <c r="H14" s="245">
        <f t="shared" ref="H14" si="27">F14+G14</f>
        <v>293</v>
      </c>
      <c r="I14" s="242">
        <v>0</v>
      </c>
      <c r="J14" s="243">
        <v>3</v>
      </c>
      <c r="K14" s="245">
        <f t="shared" ref="K14" si="28">I14+J14</f>
        <v>3</v>
      </c>
      <c r="L14" s="246">
        <v>17</v>
      </c>
      <c r="M14" s="247">
        <v>31</v>
      </c>
      <c r="N14" s="248">
        <f t="shared" ref="N14" si="29">L14+M14</f>
        <v>48</v>
      </c>
      <c r="O14" s="246">
        <v>94</v>
      </c>
      <c r="P14" s="247">
        <v>6</v>
      </c>
      <c r="Q14" s="248">
        <f t="shared" ref="Q14" si="30">O14+P14</f>
        <v>100</v>
      </c>
      <c r="R14" s="246">
        <v>30</v>
      </c>
      <c r="S14" s="247">
        <v>5</v>
      </c>
      <c r="T14" s="248">
        <f t="shared" ref="T14" si="31">R14+S14</f>
        <v>35</v>
      </c>
      <c r="U14" s="246">
        <v>22</v>
      </c>
      <c r="V14" s="247">
        <v>5</v>
      </c>
      <c r="W14" s="248">
        <f t="shared" ref="W14" si="32">U14+V14</f>
        <v>27</v>
      </c>
      <c r="X14" s="246">
        <f t="shared" ref="X14:Y14" si="33">+C14+F14+I14+L14+O14+R14+U14</f>
        <v>547</v>
      </c>
      <c r="Y14" s="247">
        <f t="shared" si="33"/>
        <v>109</v>
      </c>
      <c r="Z14" s="248">
        <f t="shared" ref="Z14" si="34">X14+Y14</f>
        <v>656</v>
      </c>
    </row>
    <row r="15" spans="1:26" ht="31.5" customHeight="1" x14ac:dyDescent="0.3">
      <c r="A15" s="488"/>
      <c r="B15" s="234" t="s">
        <v>13</v>
      </c>
      <c r="C15" s="235">
        <f t="shared" ref="C15:D15" si="35">C14/C$28</f>
        <v>0.14285714285714285</v>
      </c>
      <c r="D15" s="236">
        <f t="shared" si="35"/>
        <v>0.11904761904761904</v>
      </c>
      <c r="E15" s="237">
        <f t="shared" si="0"/>
        <v>0.14005602240896359</v>
      </c>
      <c r="F15" s="235">
        <f t="shared" si="0"/>
        <v>0.13902847571189281</v>
      </c>
      <c r="G15" s="236">
        <f t="shared" si="0"/>
        <v>0.20465116279069767</v>
      </c>
      <c r="H15" s="237">
        <f t="shared" si="0"/>
        <v>0.14606181455633099</v>
      </c>
      <c r="I15" s="235">
        <f t="shared" si="0"/>
        <v>0</v>
      </c>
      <c r="J15" s="236">
        <f t="shared" si="0"/>
        <v>0.6</v>
      </c>
      <c r="K15" s="237">
        <f t="shared" si="0"/>
        <v>0.23076923076923078</v>
      </c>
      <c r="L15" s="238">
        <f t="shared" si="0"/>
        <v>9.4972067039106142E-2</v>
      </c>
      <c r="M15" s="239">
        <f t="shared" si="0"/>
        <v>0.15422885572139303</v>
      </c>
      <c r="N15" s="240">
        <f t="shared" si="0"/>
        <v>0.12631578947368421</v>
      </c>
      <c r="O15" s="238">
        <f t="shared" si="0"/>
        <v>0.17122040072859745</v>
      </c>
      <c r="P15" s="239">
        <f t="shared" si="0"/>
        <v>9.2307692307692313E-2</v>
      </c>
      <c r="Q15" s="240">
        <f t="shared" si="0"/>
        <v>0.16286644951140064</v>
      </c>
      <c r="R15" s="238">
        <f t="shared" si="0"/>
        <v>0.19607843137254902</v>
      </c>
      <c r="S15" s="239">
        <f t="shared" si="0"/>
        <v>0.16666666666666666</v>
      </c>
      <c r="T15" s="240">
        <f t="shared" si="0"/>
        <v>0.19125683060109289</v>
      </c>
      <c r="U15" s="238">
        <f t="shared" si="0"/>
        <v>0.11702127659574468</v>
      </c>
      <c r="V15" s="239">
        <f t="shared" si="0"/>
        <v>7.0422535211267609E-2</v>
      </c>
      <c r="W15" s="240">
        <f t="shared" si="0"/>
        <v>0.10424710424710425</v>
      </c>
      <c r="X15" s="238">
        <f t="shared" si="0"/>
        <v>0.14345659585628115</v>
      </c>
      <c r="Y15" s="239">
        <f t="shared" si="0"/>
        <v>0.15287517531556802</v>
      </c>
      <c r="Z15" s="240">
        <f t="shared" si="0"/>
        <v>0.14494034467520989</v>
      </c>
    </row>
    <row r="16" spans="1:26" ht="31.5" customHeight="1" x14ac:dyDescent="0.3">
      <c r="A16" s="488" t="s">
        <v>49</v>
      </c>
      <c r="B16" s="241" t="s">
        <v>12</v>
      </c>
      <c r="C16" s="242">
        <v>103</v>
      </c>
      <c r="D16" s="243">
        <v>18</v>
      </c>
      <c r="E16" s="244">
        <f t="shared" ref="E16" si="36">C16+D16</f>
        <v>121</v>
      </c>
      <c r="F16" s="242">
        <v>271</v>
      </c>
      <c r="G16" s="243">
        <v>30</v>
      </c>
      <c r="H16" s="245">
        <f t="shared" ref="H16" si="37">F16+G16</f>
        <v>301</v>
      </c>
      <c r="I16" s="242">
        <v>1</v>
      </c>
      <c r="J16" s="243">
        <v>1</v>
      </c>
      <c r="K16" s="245">
        <f t="shared" ref="K16" si="38">I16+J16</f>
        <v>2</v>
      </c>
      <c r="L16" s="246">
        <v>19</v>
      </c>
      <c r="M16" s="247">
        <v>24</v>
      </c>
      <c r="N16" s="248">
        <f t="shared" ref="N16" si="39">L16+M16</f>
        <v>43</v>
      </c>
      <c r="O16" s="246">
        <v>51</v>
      </c>
      <c r="P16" s="247">
        <v>9</v>
      </c>
      <c r="Q16" s="248">
        <f t="shared" ref="Q16" si="40">O16+P16</f>
        <v>60</v>
      </c>
      <c r="R16" s="246">
        <v>17</v>
      </c>
      <c r="S16" s="247">
        <v>4</v>
      </c>
      <c r="T16" s="248">
        <f t="shared" ref="T16" si="41">R16+S16</f>
        <v>21</v>
      </c>
      <c r="U16" s="246">
        <v>23</v>
      </c>
      <c r="V16" s="247">
        <v>8</v>
      </c>
      <c r="W16" s="248">
        <f t="shared" ref="W16" si="42">U16+V16</f>
        <v>31</v>
      </c>
      <c r="X16" s="246">
        <f t="shared" ref="X16:Y16" si="43">+C16+F16+I16+L16+O16+R16+U16</f>
        <v>485</v>
      </c>
      <c r="Y16" s="247">
        <f t="shared" si="43"/>
        <v>94</v>
      </c>
      <c r="Z16" s="248">
        <f t="shared" ref="Z16" si="44">X16+Y16</f>
        <v>579</v>
      </c>
    </row>
    <row r="17" spans="1:26" ht="31.5" customHeight="1" x14ac:dyDescent="0.3">
      <c r="A17" s="488"/>
      <c r="B17" s="234" t="s">
        <v>13</v>
      </c>
      <c r="C17" s="235">
        <f t="shared" ref="C17:D17" si="45">C16/C$28</f>
        <v>0.10899470899470899</v>
      </c>
      <c r="D17" s="236">
        <f t="shared" si="45"/>
        <v>0.14285714285714285</v>
      </c>
      <c r="E17" s="237">
        <f t="shared" si="0"/>
        <v>0.11297852474323063</v>
      </c>
      <c r="F17" s="235">
        <f t="shared" si="0"/>
        <v>0.15131211613623674</v>
      </c>
      <c r="G17" s="236">
        <f t="shared" si="0"/>
        <v>0.13953488372093023</v>
      </c>
      <c r="H17" s="237">
        <f t="shared" si="0"/>
        <v>0.15004985044865404</v>
      </c>
      <c r="I17" s="235">
        <f t="shared" si="0"/>
        <v>0.125</v>
      </c>
      <c r="J17" s="236">
        <f t="shared" si="0"/>
        <v>0.2</v>
      </c>
      <c r="K17" s="237">
        <f t="shared" si="0"/>
        <v>0.15384615384615385</v>
      </c>
      <c r="L17" s="238">
        <f t="shared" si="0"/>
        <v>0.10614525139664804</v>
      </c>
      <c r="M17" s="239">
        <f t="shared" si="0"/>
        <v>0.11940298507462686</v>
      </c>
      <c r="N17" s="240">
        <f t="shared" si="0"/>
        <v>0.11315789473684211</v>
      </c>
      <c r="O17" s="238">
        <f t="shared" si="0"/>
        <v>9.2896174863387984E-2</v>
      </c>
      <c r="P17" s="239">
        <f t="shared" si="0"/>
        <v>0.13846153846153847</v>
      </c>
      <c r="Q17" s="240">
        <f t="shared" si="0"/>
        <v>9.7719869706840393E-2</v>
      </c>
      <c r="R17" s="238">
        <f t="shared" si="0"/>
        <v>0.1111111111111111</v>
      </c>
      <c r="S17" s="239">
        <f t="shared" si="0"/>
        <v>0.13333333333333333</v>
      </c>
      <c r="T17" s="240">
        <f t="shared" si="0"/>
        <v>0.11475409836065574</v>
      </c>
      <c r="U17" s="238">
        <f t="shared" si="0"/>
        <v>0.12234042553191489</v>
      </c>
      <c r="V17" s="239">
        <f t="shared" si="0"/>
        <v>0.11267605633802817</v>
      </c>
      <c r="W17" s="240">
        <f t="shared" si="0"/>
        <v>0.11969111969111969</v>
      </c>
      <c r="X17" s="238">
        <f t="shared" si="0"/>
        <v>0.12719643325465513</v>
      </c>
      <c r="Y17" s="239">
        <f t="shared" si="0"/>
        <v>0.13183730715287517</v>
      </c>
      <c r="Z17" s="240">
        <f t="shared" si="0"/>
        <v>0.1279275298276624</v>
      </c>
    </row>
    <row r="18" spans="1:26" ht="31.5" customHeight="1" x14ac:dyDescent="0.3">
      <c r="A18" s="488" t="s">
        <v>50</v>
      </c>
      <c r="B18" s="241" t="s">
        <v>12</v>
      </c>
      <c r="C18" s="242">
        <v>104</v>
      </c>
      <c r="D18" s="243">
        <v>16</v>
      </c>
      <c r="E18" s="244">
        <f t="shared" ref="E18" si="46">C18+D18</f>
        <v>120</v>
      </c>
      <c r="F18" s="242">
        <v>153</v>
      </c>
      <c r="G18" s="243">
        <v>22</v>
      </c>
      <c r="H18" s="245">
        <f t="shared" ref="H18" si="47">F18+G18</f>
        <v>175</v>
      </c>
      <c r="I18" s="242">
        <v>0</v>
      </c>
      <c r="J18" s="243">
        <v>0</v>
      </c>
      <c r="K18" s="245">
        <f t="shared" ref="K18" si="48">I18+J18</f>
        <v>0</v>
      </c>
      <c r="L18" s="246">
        <v>22</v>
      </c>
      <c r="M18" s="247">
        <v>21</v>
      </c>
      <c r="N18" s="248">
        <f t="shared" ref="N18" si="49">L18+M18</f>
        <v>43</v>
      </c>
      <c r="O18" s="246">
        <v>82</v>
      </c>
      <c r="P18" s="247">
        <v>8</v>
      </c>
      <c r="Q18" s="248">
        <f t="shared" ref="Q18" si="50">O18+P18</f>
        <v>90</v>
      </c>
      <c r="R18" s="246">
        <v>14</v>
      </c>
      <c r="S18" s="247">
        <v>5</v>
      </c>
      <c r="T18" s="248">
        <f t="shared" ref="T18" si="51">R18+S18</f>
        <v>19</v>
      </c>
      <c r="U18" s="246">
        <v>23</v>
      </c>
      <c r="V18" s="247">
        <v>4</v>
      </c>
      <c r="W18" s="248">
        <f t="shared" ref="W18" si="52">U18+V18</f>
        <v>27</v>
      </c>
      <c r="X18" s="246">
        <f t="shared" ref="X18:Y18" si="53">+C18+F18+I18+L18+O18+R18+U18</f>
        <v>398</v>
      </c>
      <c r="Y18" s="247">
        <f t="shared" si="53"/>
        <v>76</v>
      </c>
      <c r="Z18" s="248">
        <f t="shared" ref="Z18" si="54">X18+Y18</f>
        <v>474</v>
      </c>
    </row>
    <row r="19" spans="1:26" ht="31.5" customHeight="1" x14ac:dyDescent="0.3">
      <c r="A19" s="488"/>
      <c r="B19" s="234" t="s">
        <v>13</v>
      </c>
      <c r="C19" s="235">
        <f t="shared" ref="C19:D19" si="55">C18/C$28</f>
        <v>0.11005291005291006</v>
      </c>
      <c r="D19" s="236">
        <f t="shared" si="55"/>
        <v>0.12698412698412698</v>
      </c>
      <c r="E19" s="237">
        <f t="shared" si="0"/>
        <v>0.11204481792717087</v>
      </c>
      <c r="F19" s="235">
        <f t="shared" si="0"/>
        <v>8.5427135678391955E-2</v>
      </c>
      <c r="G19" s="236">
        <f t="shared" si="0"/>
        <v>0.10232558139534884</v>
      </c>
      <c r="H19" s="237">
        <f t="shared" si="0"/>
        <v>8.7238285144566302E-2</v>
      </c>
      <c r="I19" s="235">
        <f t="shared" si="0"/>
        <v>0</v>
      </c>
      <c r="J19" s="236">
        <f t="shared" si="0"/>
        <v>0</v>
      </c>
      <c r="K19" s="237">
        <f t="shared" si="0"/>
        <v>0</v>
      </c>
      <c r="L19" s="238">
        <f t="shared" si="0"/>
        <v>0.12290502793296089</v>
      </c>
      <c r="M19" s="239">
        <f t="shared" si="0"/>
        <v>0.1044776119402985</v>
      </c>
      <c r="N19" s="240">
        <f t="shared" si="0"/>
        <v>0.11315789473684211</v>
      </c>
      <c r="O19" s="238">
        <f t="shared" si="0"/>
        <v>0.1493624772313297</v>
      </c>
      <c r="P19" s="239">
        <f t="shared" si="0"/>
        <v>0.12307692307692308</v>
      </c>
      <c r="Q19" s="240">
        <f t="shared" si="0"/>
        <v>0.1465798045602606</v>
      </c>
      <c r="R19" s="238">
        <f t="shared" si="0"/>
        <v>9.1503267973856203E-2</v>
      </c>
      <c r="S19" s="239">
        <f t="shared" si="0"/>
        <v>0.16666666666666666</v>
      </c>
      <c r="T19" s="240">
        <f t="shared" si="0"/>
        <v>0.10382513661202186</v>
      </c>
      <c r="U19" s="238">
        <f t="shared" si="0"/>
        <v>0.12234042553191489</v>
      </c>
      <c r="V19" s="239">
        <f t="shared" si="0"/>
        <v>5.6338028169014086E-2</v>
      </c>
      <c r="W19" s="240">
        <f t="shared" si="0"/>
        <v>0.10424710424710425</v>
      </c>
      <c r="X19" s="238">
        <f t="shared" si="0"/>
        <v>0.10437975347495411</v>
      </c>
      <c r="Y19" s="239">
        <f t="shared" si="0"/>
        <v>0.10659186535764376</v>
      </c>
      <c r="Z19" s="240">
        <f t="shared" si="0"/>
        <v>0.10472823685373397</v>
      </c>
    </row>
    <row r="20" spans="1:26" ht="31.2" customHeight="1" x14ac:dyDescent="0.3">
      <c r="A20" s="488" t="s">
        <v>51</v>
      </c>
      <c r="B20" s="241" t="s">
        <v>12</v>
      </c>
      <c r="C20" s="242">
        <v>59</v>
      </c>
      <c r="D20" s="243">
        <v>14</v>
      </c>
      <c r="E20" s="244">
        <f t="shared" ref="E20" si="56">C20+D20</f>
        <v>73</v>
      </c>
      <c r="F20" s="242">
        <v>142</v>
      </c>
      <c r="G20" s="243">
        <v>19</v>
      </c>
      <c r="H20" s="245">
        <f t="shared" ref="H20" si="57">F20+G20</f>
        <v>161</v>
      </c>
      <c r="I20" s="242">
        <v>0</v>
      </c>
      <c r="J20" s="243">
        <v>0</v>
      </c>
      <c r="K20" s="245">
        <f t="shared" ref="K20" si="58">I20+J20</f>
        <v>0</v>
      </c>
      <c r="L20" s="246">
        <v>13</v>
      </c>
      <c r="M20" s="247">
        <v>8</v>
      </c>
      <c r="N20" s="248">
        <f t="shared" ref="N20" si="59">L20+M20</f>
        <v>21</v>
      </c>
      <c r="O20" s="246">
        <v>38</v>
      </c>
      <c r="P20" s="247">
        <v>7</v>
      </c>
      <c r="Q20" s="248">
        <f t="shared" ref="Q20" si="60">O20+P20</f>
        <v>45</v>
      </c>
      <c r="R20" s="246">
        <v>12</v>
      </c>
      <c r="S20" s="247">
        <v>2</v>
      </c>
      <c r="T20" s="248">
        <f t="shared" ref="T20" si="61">R20+S20</f>
        <v>14</v>
      </c>
      <c r="U20" s="246">
        <v>13</v>
      </c>
      <c r="V20" s="247">
        <v>2</v>
      </c>
      <c r="W20" s="248">
        <f t="shared" ref="W20" si="62">U20+V20</f>
        <v>15</v>
      </c>
      <c r="X20" s="246">
        <f t="shared" ref="X20:Y20" si="63">+C20+F20+I20+L20+O20+R20+U20</f>
        <v>277</v>
      </c>
      <c r="Y20" s="247">
        <f t="shared" si="63"/>
        <v>52</v>
      </c>
      <c r="Z20" s="248">
        <f t="shared" ref="Z20" si="64">X20+Y20</f>
        <v>329</v>
      </c>
    </row>
    <row r="21" spans="1:26" ht="31.5" customHeight="1" x14ac:dyDescent="0.3">
      <c r="A21" s="488"/>
      <c r="B21" s="234" t="s">
        <v>13</v>
      </c>
      <c r="C21" s="235">
        <f t="shared" ref="C21:D21" si="65">C20/C$28</f>
        <v>6.2433862433862432E-2</v>
      </c>
      <c r="D21" s="236">
        <f t="shared" si="65"/>
        <v>0.1111111111111111</v>
      </c>
      <c r="E21" s="237">
        <f t="shared" si="0"/>
        <v>6.8160597572362272E-2</v>
      </c>
      <c r="F21" s="235">
        <f t="shared" si="0"/>
        <v>7.9285315466219988E-2</v>
      </c>
      <c r="G21" s="236">
        <f t="shared" si="0"/>
        <v>8.8372093023255813E-2</v>
      </c>
      <c r="H21" s="237">
        <f t="shared" si="0"/>
        <v>8.0259222333000993E-2</v>
      </c>
      <c r="I21" s="235">
        <f t="shared" si="0"/>
        <v>0</v>
      </c>
      <c r="J21" s="236">
        <f t="shared" si="0"/>
        <v>0</v>
      </c>
      <c r="K21" s="237">
        <f t="shared" si="0"/>
        <v>0</v>
      </c>
      <c r="L21" s="238">
        <f t="shared" si="0"/>
        <v>7.2625698324022353E-2</v>
      </c>
      <c r="M21" s="239">
        <f t="shared" si="0"/>
        <v>3.9800995024875621E-2</v>
      </c>
      <c r="N21" s="240">
        <f t="shared" si="0"/>
        <v>5.526315789473684E-2</v>
      </c>
      <c r="O21" s="238">
        <f t="shared" si="0"/>
        <v>6.9216757741347903E-2</v>
      </c>
      <c r="P21" s="239">
        <f t="shared" si="0"/>
        <v>0.1076923076923077</v>
      </c>
      <c r="Q21" s="240">
        <f t="shared" si="0"/>
        <v>7.3289902280130298E-2</v>
      </c>
      <c r="R21" s="238">
        <f t="shared" si="0"/>
        <v>7.8431372549019607E-2</v>
      </c>
      <c r="S21" s="239">
        <f t="shared" si="0"/>
        <v>6.6666666666666666E-2</v>
      </c>
      <c r="T21" s="240">
        <f t="shared" si="0"/>
        <v>7.650273224043716E-2</v>
      </c>
      <c r="U21" s="238">
        <f t="shared" si="0"/>
        <v>6.9148936170212769E-2</v>
      </c>
      <c r="V21" s="239">
        <f t="shared" si="0"/>
        <v>2.8169014084507043E-2</v>
      </c>
      <c r="W21" s="240">
        <f t="shared" si="0"/>
        <v>5.7915057915057917E-2</v>
      </c>
      <c r="X21" s="238">
        <f t="shared" si="0"/>
        <v>7.2646210333071073E-2</v>
      </c>
      <c r="Y21" s="239">
        <f t="shared" si="0"/>
        <v>7.2931276297335201E-2</v>
      </c>
      <c r="Z21" s="240">
        <f t="shared" si="0"/>
        <v>7.2691117984975698E-2</v>
      </c>
    </row>
    <row r="22" spans="1:26" ht="31.5" customHeight="1" x14ac:dyDescent="0.3">
      <c r="A22" s="488" t="s">
        <v>52</v>
      </c>
      <c r="B22" s="241" t="s">
        <v>12</v>
      </c>
      <c r="C22" s="242">
        <v>36</v>
      </c>
      <c r="D22" s="243">
        <v>2</v>
      </c>
      <c r="E22" s="244">
        <f t="shared" ref="E22" si="66">C22+D22</f>
        <v>38</v>
      </c>
      <c r="F22" s="242">
        <v>66</v>
      </c>
      <c r="G22" s="243">
        <v>17</v>
      </c>
      <c r="H22" s="245">
        <f t="shared" ref="H22" si="67">F22+G22</f>
        <v>83</v>
      </c>
      <c r="I22" s="242">
        <v>0</v>
      </c>
      <c r="J22" s="243">
        <v>0</v>
      </c>
      <c r="K22" s="245">
        <f t="shared" ref="K22" si="68">I22+J22</f>
        <v>0</v>
      </c>
      <c r="L22" s="246">
        <v>5</v>
      </c>
      <c r="M22" s="247">
        <v>10</v>
      </c>
      <c r="N22" s="248">
        <f t="shared" ref="N22" si="69">L22+M22</f>
        <v>15</v>
      </c>
      <c r="O22" s="246">
        <v>25</v>
      </c>
      <c r="P22" s="247">
        <v>3</v>
      </c>
      <c r="Q22" s="248">
        <f t="shared" ref="Q22" si="70">O22+P22</f>
        <v>28</v>
      </c>
      <c r="R22" s="246">
        <v>10</v>
      </c>
      <c r="S22" s="247">
        <v>1</v>
      </c>
      <c r="T22" s="248">
        <f t="shared" ref="T22" si="71">R22+S22</f>
        <v>11</v>
      </c>
      <c r="U22" s="246">
        <v>11</v>
      </c>
      <c r="V22" s="247">
        <v>7</v>
      </c>
      <c r="W22" s="248">
        <f t="shared" ref="W22" si="72">U22+V22</f>
        <v>18</v>
      </c>
      <c r="X22" s="246">
        <f t="shared" ref="X22:Y22" si="73">+C22+F22+I22+L22+O22+R22+U22</f>
        <v>153</v>
      </c>
      <c r="Y22" s="247">
        <f t="shared" si="73"/>
        <v>40</v>
      </c>
      <c r="Z22" s="248">
        <f t="shared" ref="Z22" si="74">X22+Y22</f>
        <v>193</v>
      </c>
    </row>
    <row r="23" spans="1:26" ht="31.2" customHeight="1" x14ac:dyDescent="0.3">
      <c r="A23" s="488"/>
      <c r="B23" s="234" t="s">
        <v>13</v>
      </c>
      <c r="C23" s="235">
        <f t="shared" ref="C23:Z29" si="75">C22/C$28</f>
        <v>3.8095238095238099E-2</v>
      </c>
      <c r="D23" s="236">
        <f t="shared" si="75"/>
        <v>1.5873015873015872E-2</v>
      </c>
      <c r="E23" s="237">
        <f t="shared" si="75"/>
        <v>3.5480859010270774E-2</v>
      </c>
      <c r="F23" s="235">
        <f t="shared" si="75"/>
        <v>3.6850921273031828E-2</v>
      </c>
      <c r="G23" s="236">
        <f t="shared" si="75"/>
        <v>7.9069767441860464E-2</v>
      </c>
      <c r="H23" s="237">
        <f t="shared" si="75"/>
        <v>4.1375872382851446E-2</v>
      </c>
      <c r="I23" s="235">
        <f t="shared" si="75"/>
        <v>0</v>
      </c>
      <c r="J23" s="236">
        <f t="shared" si="75"/>
        <v>0</v>
      </c>
      <c r="K23" s="237">
        <f t="shared" si="75"/>
        <v>0</v>
      </c>
      <c r="L23" s="238">
        <f t="shared" si="75"/>
        <v>2.7932960893854747E-2</v>
      </c>
      <c r="M23" s="239">
        <f t="shared" si="75"/>
        <v>4.975124378109453E-2</v>
      </c>
      <c r="N23" s="240">
        <f t="shared" si="75"/>
        <v>3.9473684210526314E-2</v>
      </c>
      <c r="O23" s="238">
        <f t="shared" si="75"/>
        <v>4.553734061930783E-2</v>
      </c>
      <c r="P23" s="239">
        <f t="shared" si="75"/>
        <v>4.6153846153846156E-2</v>
      </c>
      <c r="Q23" s="240">
        <f t="shared" si="75"/>
        <v>4.5602605863192182E-2</v>
      </c>
      <c r="R23" s="238">
        <f t="shared" si="75"/>
        <v>6.535947712418301E-2</v>
      </c>
      <c r="S23" s="239">
        <f t="shared" si="75"/>
        <v>3.3333333333333333E-2</v>
      </c>
      <c r="T23" s="240">
        <f t="shared" si="75"/>
        <v>6.0109289617486336E-2</v>
      </c>
      <c r="U23" s="238">
        <f t="shared" si="75"/>
        <v>5.8510638297872342E-2</v>
      </c>
      <c r="V23" s="239">
        <f t="shared" si="75"/>
        <v>9.8591549295774641E-2</v>
      </c>
      <c r="W23" s="240">
        <f t="shared" si="75"/>
        <v>6.9498069498069498E-2</v>
      </c>
      <c r="X23" s="238">
        <f t="shared" si="75"/>
        <v>4.0125885129819037E-2</v>
      </c>
      <c r="Y23" s="239">
        <f t="shared" si="75"/>
        <v>5.6100981767180924E-2</v>
      </c>
      <c r="Z23" s="240">
        <f t="shared" si="75"/>
        <v>4.2642509942554134E-2</v>
      </c>
    </row>
    <row r="24" spans="1:26" ht="31.5" customHeight="1" x14ac:dyDescent="0.3">
      <c r="A24" s="488" t="s">
        <v>53</v>
      </c>
      <c r="B24" s="241" t="s">
        <v>12</v>
      </c>
      <c r="C24" s="242">
        <v>21</v>
      </c>
      <c r="D24" s="243">
        <v>0</v>
      </c>
      <c r="E24" s="244">
        <f t="shared" ref="E24" si="76">C24+D24</f>
        <v>21</v>
      </c>
      <c r="F24" s="242">
        <v>50</v>
      </c>
      <c r="G24" s="243">
        <v>1</v>
      </c>
      <c r="H24" s="245">
        <f t="shared" ref="H24" si="77">F24+G24</f>
        <v>51</v>
      </c>
      <c r="I24" s="242">
        <v>1</v>
      </c>
      <c r="J24" s="243">
        <v>0</v>
      </c>
      <c r="K24" s="245">
        <f t="shared" ref="K24" si="78">I24+J24</f>
        <v>1</v>
      </c>
      <c r="L24" s="246">
        <v>4</v>
      </c>
      <c r="M24" s="247">
        <v>8</v>
      </c>
      <c r="N24" s="248">
        <f t="shared" ref="N24" si="79">L24+M24</f>
        <v>12</v>
      </c>
      <c r="O24" s="246">
        <v>12</v>
      </c>
      <c r="P24" s="247">
        <v>3</v>
      </c>
      <c r="Q24" s="248">
        <f t="shared" ref="Q24" si="80">O24+P24</f>
        <v>15</v>
      </c>
      <c r="R24" s="246">
        <v>4</v>
      </c>
      <c r="S24" s="247">
        <v>0</v>
      </c>
      <c r="T24" s="248">
        <f t="shared" ref="T24" si="81">R24+S24</f>
        <v>4</v>
      </c>
      <c r="U24" s="246">
        <v>6</v>
      </c>
      <c r="V24" s="247">
        <v>3</v>
      </c>
      <c r="W24" s="248">
        <f t="shared" ref="W24" si="82">U24+V24</f>
        <v>9</v>
      </c>
      <c r="X24" s="246">
        <f t="shared" ref="X24:Y24" si="83">+C24+F24+I24+L24+O24+R24+U24</f>
        <v>98</v>
      </c>
      <c r="Y24" s="247">
        <f t="shared" si="83"/>
        <v>15</v>
      </c>
      <c r="Z24" s="248">
        <f t="shared" ref="Z24" si="84">X24+Y24</f>
        <v>113</v>
      </c>
    </row>
    <row r="25" spans="1:26" ht="31.5" customHeight="1" x14ac:dyDescent="0.3">
      <c r="A25" s="488"/>
      <c r="B25" s="234" t="s">
        <v>13</v>
      </c>
      <c r="C25" s="235">
        <f t="shared" ref="C25:H25" si="85">C24/C$28</f>
        <v>2.2222222222222223E-2</v>
      </c>
      <c r="D25" s="236">
        <f t="shared" si="85"/>
        <v>0</v>
      </c>
      <c r="E25" s="237">
        <f t="shared" si="85"/>
        <v>1.9607843137254902E-2</v>
      </c>
      <c r="F25" s="235">
        <f t="shared" si="85"/>
        <v>2.7917364600781685E-2</v>
      </c>
      <c r="G25" s="236">
        <f t="shared" si="85"/>
        <v>4.6511627906976744E-3</v>
      </c>
      <c r="H25" s="237">
        <f t="shared" si="85"/>
        <v>2.5423728813559324E-2</v>
      </c>
      <c r="I25" s="235">
        <f t="shared" si="75"/>
        <v>0.125</v>
      </c>
      <c r="J25" s="236">
        <f t="shared" si="75"/>
        <v>0</v>
      </c>
      <c r="K25" s="237">
        <f t="shared" si="75"/>
        <v>7.6923076923076927E-2</v>
      </c>
      <c r="L25" s="238">
        <f t="shared" si="75"/>
        <v>2.23463687150838E-2</v>
      </c>
      <c r="M25" s="239">
        <f t="shared" si="75"/>
        <v>3.9800995024875621E-2</v>
      </c>
      <c r="N25" s="240">
        <f t="shared" si="75"/>
        <v>3.1578947368421054E-2</v>
      </c>
      <c r="O25" s="238">
        <f t="shared" si="75"/>
        <v>2.185792349726776E-2</v>
      </c>
      <c r="P25" s="239">
        <f t="shared" si="75"/>
        <v>4.6153846153846156E-2</v>
      </c>
      <c r="Q25" s="240">
        <f t="shared" si="75"/>
        <v>2.4429967426710098E-2</v>
      </c>
      <c r="R25" s="238">
        <f t="shared" si="75"/>
        <v>2.6143790849673203E-2</v>
      </c>
      <c r="S25" s="239">
        <f t="shared" si="75"/>
        <v>0</v>
      </c>
      <c r="T25" s="240">
        <f t="shared" si="75"/>
        <v>2.185792349726776E-2</v>
      </c>
      <c r="U25" s="238">
        <f t="shared" si="75"/>
        <v>3.1914893617021274E-2</v>
      </c>
      <c r="V25" s="239">
        <f t="shared" si="75"/>
        <v>4.2253521126760563E-2</v>
      </c>
      <c r="W25" s="240">
        <f t="shared" si="75"/>
        <v>3.4749034749034749E-2</v>
      </c>
      <c r="X25" s="238">
        <f t="shared" si="75"/>
        <v>2.5701547338054027E-2</v>
      </c>
      <c r="Y25" s="239">
        <f t="shared" si="75"/>
        <v>2.1037868162692847E-2</v>
      </c>
      <c r="Z25" s="240">
        <f t="shared" si="75"/>
        <v>2.496685815289439E-2</v>
      </c>
    </row>
    <row r="26" spans="1:26" ht="31.5" customHeight="1" x14ac:dyDescent="0.3">
      <c r="A26" s="488" t="s">
        <v>54</v>
      </c>
      <c r="B26" s="241" t="s">
        <v>12</v>
      </c>
      <c r="C26" s="242">
        <v>24</v>
      </c>
      <c r="D26" s="243">
        <v>1</v>
      </c>
      <c r="E26" s="244">
        <f t="shared" ref="E26" si="86">C26+D26</f>
        <v>25</v>
      </c>
      <c r="F26" s="242">
        <v>47</v>
      </c>
      <c r="G26" s="243">
        <v>6</v>
      </c>
      <c r="H26" s="245">
        <f t="shared" ref="H26" si="87">F26+G26</f>
        <v>53</v>
      </c>
      <c r="I26" s="242">
        <v>0</v>
      </c>
      <c r="J26" s="243">
        <v>0</v>
      </c>
      <c r="K26" s="245">
        <f t="shared" ref="K26" si="88">I26+J26</f>
        <v>0</v>
      </c>
      <c r="L26" s="246">
        <v>7</v>
      </c>
      <c r="M26" s="247">
        <v>1</v>
      </c>
      <c r="N26" s="248">
        <f t="shared" ref="N26" si="89">L26+M26</f>
        <v>8</v>
      </c>
      <c r="O26" s="246">
        <v>12</v>
      </c>
      <c r="P26" s="247">
        <v>4</v>
      </c>
      <c r="Q26" s="248">
        <f t="shared" ref="Q26" si="90">O26+P26</f>
        <v>16</v>
      </c>
      <c r="R26" s="246">
        <v>5</v>
      </c>
      <c r="S26" s="247">
        <v>0</v>
      </c>
      <c r="T26" s="248">
        <f t="shared" ref="T26" si="91">R26+S26</f>
        <v>5</v>
      </c>
      <c r="U26" s="246">
        <v>6</v>
      </c>
      <c r="V26" s="247">
        <v>0</v>
      </c>
      <c r="W26" s="248">
        <f t="shared" ref="W26" si="92">U26+V26</f>
        <v>6</v>
      </c>
      <c r="X26" s="246">
        <f t="shared" ref="X26:Y26" si="93">+C26+F26+I26+L26+O26+R26+U26</f>
        <v>101</v>
      </c>
      <c r="Y26" s="247">
        <f t="shared" si="93"/>
        <v>12</v>
      </c>
      <c r="Z26" s="248">
        <f t="shared" ref="Z26" si="94">X26+Y26</f>
        <v>113</v>
      </c>
    </row>
    <row r="27" spans="1:26" ht="31.5" customHeight="1" thickBot="1" x14ac:dyDescent="0.35">
      <c r="A27" s="491"/>
      <c r="B27" s="249" t="s">
        <v>13</v>
      </c>
      <c r="C27" s="250">
        <f t="shared" ref="C27:H27" si="95">C26/C$28</f>
        <v>2.5396825396825397E-2</v>
      </c>
      <c r="D27" s="251">
        <f t="shared" si="95"/>
        <v>7.9365079365079361E-3</v>
      </c>
      <c r="E27" s="252">
        <f t="shared" si="95"/>
        <v>2.3342670401493931E-2</v>
      </c>
      <c r="F27" s="250">
        <f t="shared" si="95"/>
        <v>2.6242322724734785E-2</v>
      </c>
      <c r="G27" s="251">
        <f t="shared" si="95"/>
        <v>2.7906976744186046E-2</v>
      </c>
      <c r="H27" s="252">
        <f t="shared" si="95"/>
        <v>2.6420737786640079E-2</v>
      </c>
      <c r="I27" s="235">
        <f t="shared" si="75"/>
        <v>0</v>
      </c>
      <c r="J27" s="236">
        <f t="shared" si="75"/>
        <v>0</v>
      </c>
      <c r="K27" s="237">
        <f t="shared" si="75"/>
        <v>0</v>
      </c>
      <c r="L27" s="253">
        <f t="shared" si="75"/>
        <v>3.9106145251396648E-2</v>
      </c>
      <c r="M27" s="254">
        <f t="shared" si="75"/>
        <v>4.9751243781094526E-3</v>
      </c>
      <c r="N27" s="255">
        <f t="shared" si="75"/>
        <v>2.1052631578947368E-2</v>
      </c>
      <c r="O27" s="253">
        <f t="shared" si="75"/>
        <v>2.185792349726776E-2</v>
      </c>
      <c r="P27" s="254">
        <f t="shared" si="75"/>
        <v>6.1538461538461542E-2</v>
      </c>
      <c r="Q27" s="255">
        <f t="shared" si="75"/>
        <v>2.6058631921824105E-2</v>
      </c>
      <c r="R27" s="253">
        <f t="shared" si="75"/>
        <v>3.2679738562091505E-2</v>
      </c>
      <c r="S27" s="254">
        <f t="shared" si="75"/>
        <v>0</v>
      </c>
      <c r="T27" s="255">
        <f t="shared" si="75"/>
        <v>2.7322404371584699E-2</v>
      </c>
      <c r="U27" s="253">
        <f t="shared" si="75"/>
        <v>3.1914893617021274E-2</v>
      </c>
      <c r="V27" s="254">
        <f t="shared" si="75"/>
        <v>0</v>
      </c>
      <c r="W27" s="255">
        <f t="shared" si="75"/>
        <v>2.3166023166023165E-2</v>
      </c>
      <c r="X27" s="253">
        <f t="shared" si="75"/>
        <v>2.6488329399423027E-2</v>
      </c>
      <c r="Y27" s="254">
        <f t="shared" si="75"/>
        <v>1.6830294530154277E-2</v>
      </c>
      <c r="Z27" s="255">
        <f t="shared" si="75"/>
        <v>2.496685815289439E-2</v>
      </c>
    </row>
    <row r="28" spans="1:26" ht="31.5" customHeight="1" x14ac:dyDescent="0.3">
      <c r="A28" s="492" t="s">
        <v>55</v>
      </c>
      <c r="B28" s="226" t="s">
        <v>12</v>
      </c>
      <c r="C28" s="256">
        <f t="shared" ref="C28:T28" si="96">+C6+C8+C10+C12+C14+C16+C18+C20+C22+C24+C26</f>
        <v>945</v>
      </c>
      <c r="D28" s="257">
        <f t="shared" si="96"/>
        <v>126</v>
      </c>
      <c r="E28" s="258">
        <f t="shared" si="96"/>
        <v>1071</v>
      </c>
      <c r="F28" s="259">
        <f t="shared" si="96"/>
        <v>1791</v>
      </c>
      <c r="G28" s="260">
        <f t="shared" si="96"/>
        <v>215</v>
      </c>
      <c r="H28" s="258">
        <f t="shared" si="96"/>
        <v>2006</v>
      </c>
      <c r="I28" s="259">
        <f t="shared" si="96"/>
        <v>8</v>
      </c>
      <c r="J28" s="260">
        <f t="shared" si="96"/>
        <v>5</v>
      </c>
      <c r="K28" s="258">
        <f t="shared" si="96"/>
        <v>13</v>
      </c>
      <c r="L28" s="261">
        <f t="shared" si="96"/>
        <v>179</v>
      </c>
      <c r="M28" s="262">
        <f t="shared" si="96"/>
        <v>201</v>
      </c>
      <c r="N28" s="263">
        <f t="shared" si="96"/>
        <v>380</v>
      </c>
      <c r="O28" s="261">
        <f t="shared" si="96"/>
        <v>549</v>
      </c>
      <c r="P28" s="262">
        <f t="shared" si="96"/>
        <v>65</v>
      </c>
      <c r="Q28" s="263">
        <f t="shared" si="96"/>
        <v>614</v>
      </c>
      <c r="R28" s="261">
        <f t="shared" si="96"/>
        <v>153</v>
      </c>
      <c r="S28" s="262">
        <f t="shared" si="96"/>
        <v>30</v>
      </c>
      <c r="T28" s="263">
        <f t="shared" si="96"/>
        <v>183</v>
      </c>
      <c r="U28" s="261">
        <f>+U6+U8+U10+U12+U14+U16+U18+U20+U22+U24+U26</f>
        <v>188</v>
      </c>
      <c r="V28" s="262">
        <f>+V6+V8+V10+V12+V14+V16+V18+V20+V22+V24+V26</f>
        <v>71</v>
      </c>
      <c r="W28" s="263">
        <f>+W6+W8+W10+W12+W14+W16+W18+W20+W22+W24+W26</f>
        <v>259</v>
      </c>
      <c r="X28" s="261">
        <f t="shared" ref="X28:Z28" si="97">+C28+F28+I28+L28+O28+R28+U28</f>
        <v>3813</v>
      </c>
      <c r="Y28" s="262">
        <f t="shared" si="97"/>
        <v>713</v>
      </c>
      <c r="Z28" s="263">
        <f t="shared" si="97"/>
        <v>4526</v>
      </c>
    </row>
    <row r="29" spans="1:26" ht="31.5" customHeight="1" thickBot="1" x14ac:dyDescent="0.35">
      <c r="A29" s="493"/>
      <c r="B29" s="264" t="s">
        <v>13</v>
      </c>
      <c r="C29" s="265">
        <f t="shared" ref="C29:H29" si="98">C28/C$28</f>
        <v>1</v>
      </c>
      <c r="D29" s="266">
        <f t="shared" si="98"/>
        <v>1</v>
      </c>
      <c r="E29" s="267">
        <f t="shared" si="98"/>
        <v>1</v>
      </c>
      <c r="F29" s="265">
        <f t="shared" si="98"/>
        <v>1</v>
      </c>
      <c r="G29" s="266">
        <f t="shared" si="98"/>
        <v>1</v>
      </c>
      <c r="H29" s="267">
        <f t="shared" si="98"/>
        <v>1</v>
      </c>
      <c r="I29" s="265">
        <f t="shared" si="75"/>
        <v>1</v>
      </c>
      <c r="J29" s="266">
        <f t="shared" si="75"/>
        <v>1</v>
      </c>
      <c r="K29" s="267">
        <f t="shared" si="75"/>
        <v>1</v>
      </c>
      <c r="L29" s="268">
        <f t="shared" si="75"/>
        <v>1</v>
      </c>
      <c r="M29" s="269">
        <f t="shared" si="75"/>
        <v>1</v>
      </c>
      <c r="N29" s="270">
        <f t="shared" si="75"/>
        <v>1</v>
      </c>
      <c r="O29" s="268">
        <f t="shared" si="75"/>
        <v>1</v>
      </c>
      <c r="P29" s="269">
        <f t="shared" si="75"/>
        <v>1</v>
      </c>
      <c r="Q29" s="270">
        <f t="shared" si="75"/>
        <v>1</v>
      </c>
      <c r="R29" s="268">
        <f t="shared" si="75"/>
        <v>1</v>
      </c>
      <c r="S29" s="269">
        <f t="shared" si="75"/>
        <v>1</v>
      </c>
      <c r="T29" s="270">
        <f t="shared" si="75"/>
        <v>1</v>
      </c>
      <c r="U29" s="268">
        <f t="shared" si="75"/>
        <v>1</v>
      </c>
      <c r="V29" s="269">
        <f t="shared" si="75"/>
        <v>1</v>
      </c>
      <c r="W29" s="270">
        <f t="shared" si="75"/>
        <v>1</v>
      </c>
      <c r="X29" s="268">
        <f t="shared" si="75"/>
        <v>1</v>
      </c>
      <c r="Y29" s="269">
        <f t="shared" si="75"/>
        <v>1</v>
      </c>
      <c r="Z29" s="270">
        <f t="shared" si="75"/>
        <v>1</v>
      </c>
    </row>
    <row r="30" spans="1:26" ht="31.5" customHeight="1" thickBot="1" x14ac:dyDescent="0.35">
      <c r="A30" s="271"/>
      <c r="B30" s="184"/>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row>
    <row r="31" spans="1:26" ht="42" customHeight="1" x14ac:dyDescent="0.3">
      <c r="A31" s="273" t="s">
        <v>56</v>
      </c>
      <c r="B31" s="229" t="s">
        <v>20</v>
      </c>
      <c r="C31" s="227">
        <v>0</v>
      </c>
      <c r="D31" s="228">
        <v>0</v>
      </c>
      <c r="E31" s="229">
        <f t="shared" ref="E31" si="99">C31+D31</f>
        <v>0</v>
      </c>
      <c r="F31" s="227">
        <v>64</v>
      </c>
      <c r="G31" s="228">
        <v>5</v>
      </c>
      <c r="H31" s="229">
        <f t="shared" ref="H31" si="100">F31+G31</f>
        <v>69</v>
      </c>
      <c r="I31" s="227">
        <v>13</v>
      </c>
      <c r="J31" s="228">
        <v>10</v>
      </c>
      <c r="K31" s="229">
        <f t="shared" ref="K31" si="101">I31+J31</f>
        <v>23</v>
      </c>
      <c r="L31" s="227">
        <v>0</v>
      </c>
      <c r="M31" s="228">
        <v>0</v>
      </c>
      <c r="N31" s="229">
        <f t="shared" ref="N31" si="102">L31+M31</f>
        <v>0</v>
      </c>
      <c r="O31" s="227">
        <v>16</v>
      </c>
      <c r="P31" s="228">
        <v>2</v>
      </c>
      <c r="Q31" s="229">
        <f t="shared" ref="Q31" si="103">O31+P31</f>
        <v>18</v>
      </c>
      <c r="R31" s="227">
        <v>33</v>
      </c>
      <c r="S31" s="228">
        <v>7</v>
      </c>
      <c r="T31" s="229">
        <f t="shared" ref="T31" si="104">R31+S31</f>
        <v>40</v>
      </c>
      <c r="U31" s="227">
        <v>4</v>
      </c>
      <c r="V31" s="228">
        <v>9</v>
      </c>
      <c r="W31" s="229">
        <f t="shared" ref="W31" si="105">U31+V31</f>
        <v>13</v>
      </c>
      <c r="X31" s="227">
        <f>+C31+F31+I31+L31+O31+R31+U31</f>
        <v>130</v>
      </c>
      <c r="Y31" s="228">
        <f>+D31+G31+J31+M31+P31+S31+V31</f>
        <v>33</v>
      </c>
      <c r="Z31" s="229">
        <f t="shared" ref="Z31" si="106">X31+Y31</f>
        <v>163</v>
      </c>
    </row>
    <row r="32" spans="1:26" ht="43.5" customHeight="1" thickBot="1" x14ac:dyDescent="0.35">
      <c r="A32" s="274" t="s">
        <v>57</v>
      </c>
      <c r="B32" s="275" t="s">
        <v>20</v>
      </c>
      <c r="C32" s="494">
        <f>+C33-(E31+E28)</f>
        <v>209</v>
      </c>
      <c r="D32" s="495"/>
      <c r="E32" s="495"/>
      <c r="F32" s="495">
        <f t="shared" ref="F32" si="107">F33-(H28+H31)</f>
        <v>490</v>
      </c>
      <c r="G32" s="495"/>
      <c r="H32" s="495"/>
      <c r="I32" s="495">
        <f t="shared" ref="I32" si="108">I33-(K28+K31)</f>
        <v>286</v>
      </c>
      <c r="J32" s="495"/>
      <c r="K32" s="495"/>
      <c r="L32" s="495">
        <f t="shared" ref="L32" si="109">L33-(N28+N31)</f>
        <v>0</v>
      </c>
      <c r="M32" s="495"/>
      <c r="N32" s="495"/>
      <c r="O32" s="495">
        <f t="shared" ref="O32" si="110">O33-(Q28+Q31)</f>
        <v>1</v>
      </c>
      <c r="P32" s="495"/>
      <c r="Q32" s="495"/>
      <c r="R32" s="496">
        <f t="shared" ref="R32" si="111">R33-(T28+T31)</f>
        <v>0</v>
      </c>
      <c r="S32" s="496"/>
      <c r="T32" s="496"/>
      <c r="U32" s="495">
        <f t="shared" ref="U32" si="112">U33-(W28+W31)</f>
        <v>0</v>
      </c>
      <c r="V32" s="495"/>
      <c r="W32" s="495"/>
      <c r="X32" s="497">
        <f>+C32+F32+I32+L32+O32+R32+U32</f>
        <v>986</v>
      </c>
      <c r="Y32" s="496"/>
      <c r="Z32" s="496"/>
    </row>
    <row r="33" spans="1:26" ht="51.75" customHeight="1" thickBot="1" x14ac:dyDescent="0.35">
      <c r="A33" s="276" t="s">
        <v>21</v>
      </c>
      <c r="B33" s="201" t="s">
        <v>20</v>
      </c>
      <c r="C33" s="498">
        <v>1280</v>
      </c>
      <c r="D33" s="499"/>
      <c r="E33" s="500"/>
      <c r="F33" s="498">
        <v>2565</v>
      </c>
      <c r="G33" s="499"/>
      <c r="H33" s="500"/>
      <c r="I33" s="498">
        <v>322</v>
      </c>
      <c r="J33" s="499"/>
      <c r="K33" s="500"/>
      <c r="L33" s="501">
        <v>380</v>
      </c>
      <c r="M33" s="501"/>
      <c r="N33" s="501"/>
      <c r="O33" s="501">
        <v>633</v>
      </c>
      <c r="P33" s="501"/>
      <c r="Q33" s="501"/>
      <c r="R33" s="501">
        <v>223</v>
      </c>
      <c r="S33" s="501"/>
      <c r="T33" s="501"/>
      <c r="U33" s="501">
        <v>272</v>
      </c>
      <c r="V33" s="501"/>
      <c r="W33" s="501"/>
      <c r="X33" s="502">
        <f>+U33+R33+O33+L33+I33+F33+C33</f>
        <v>5675</v>
      </c>
      <c r="Y33" s="503"/>
      <c r="Z33" s="504"/>
    </row>
    <row r="34" spans="1:26" ht="30.6" customHeight="1" thickBot="1" x14ac:dyDescent="0.35">
      <c r="A34" s="277"/>
      <c r="B34" s="278"/>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row>
    <row r="35" spans="1:26" ht="36.75" customHeight="1" x14ac:dyDescent="0.3">
      <c r="A35" s="505" t="s">
        <v>22</v>
      </c>
      <c r="B35" s="506"/>
      <c r="C35" s="506"/>
      <c r="D35" s="506"/>
      <c r="E35" s="506"/>
      <c r="F35" s="507"/>
      <c r="G35" s="507"/>
      <c r="H35" s="507"/>
      <c r="I35" s="507"/>
      <c r="J35" s="507"/>
      <c r="K35" s="507"/>
      <c r="L35" s="507"/>
      <c r="M35" s="507"/>
      <c r="N35" s="507"/>
      <c r="O35" s="507"/>
      <c r="P35" s="507"/>
      <c r="Q35" s="507"/>
      <c r="R35" s="507"/>
      <c r="S35" s="507"/>
      <c r="T35" s="507"/>
      <c r="U35" s="507"/>
      <c r="V35" s="507"/>
      <c r="W35" s="507"/>
      <c r="X35" s="507"/>
      <c r="Y35" s="507"/>
      <c r="Z35" s="508"/>
    </row>
    <row r="36" spans="1:26" ht="47.25" customHeight="1" x14ac:dyDescent="0.3">
      <c r="A36" s="472" t="s">
        <v>23</v>
      </c>
      <c r="B36" s="473"/>
      <c r="C36" s="512">
        <v>4</v>
      </c>
      <c r="D36" s="513"/>
      <c r="E36" s="514"/>
      <c r="F36" s="512">
        <v>5</v>
      </c>
      <c r="G36" s="513"/>
      <c r="H36" s="514"/>
      <c r="I36" s="512">
        <v>1</v>
      </c>
      <c r="J36" s="513">
        <v>2</v>
      </c>
      <c r="K36" s="514">
        <v>2</v>
      </c>
      <c r="L36" s="512">
        <v>2</v>
      </c>
      <c r="M36" s="513">
        <v>2</v>
      </c>
      <c r="N36" s="514">
        <v>2</v>
      </c>
      <c r="O36" s="512">
        <v>1</v>
      </c>
      <c r="P36" s="513">
        <v>1</v>
      </c>
      <c r="Q36" s="514">
        <v>1</v>
      </c>
      <c r="R36" s="512">
        <v>1</v>
      </c>
      <c r="S36" s="513">
        <v>0</v>
      </c>
      <c r="T36" s="514">
        <v>0</v>
      </c>
      <c r="U36" s="512">
        <v>3</v>
      </c>
      <c r="V36" s="513">
        <v>3</v>
      </c>
      <c r="W36" s="514">
        <v>3</v>
      </c>
      <c r="X36" s="512">
        <f>C36+F36+I36+L36+O36+R36+U36</f>
        <v>17</v>
      </c>
      <c r="Y36" s="513">
        <f t="shared" ref="Y36:Z36" si="113">D36+G36+J36+M36+P36+S36+V36</f>
        <v>8</v>
      </c>
      <c r="Z36" s="514">
        <f t="shared" si="113"/>
        <v>8</v>
      </c>
    </row>
    <row r="37" spans="1:26" ht="47.25" customHeight="1" thickBot="1" x14ac:dyDescent="0.35">
      <c r="A37" s="474" t="s">
        <v>24</v>
      </c>
      <c r="B37" s="475"/>
      <c r="C37" s="515">
        <v>5</v>
      </c>
      <c r="D37" s="510"/>
      <c r="E37" s="516"/>
      <c r="F37" s="509">
        <v>11</v>
      </c>
      <c r="G37" s="510"/>
      <c r="H37" s="511"/>
      <c r="I37" s="509">
        <v>2</v>
      </c>
      <c r="J37" s="510"/>
      <c r="K37" s="511"/>
      <c r="L37" s="509">
        <v>2</v>
      </c>
      <c r="M37" s="510"/>
      <c r="N37" s="511"/>
      <c r="O37" s="509">
        <v>1</v>
      </c>
      <c r="P37" s="510"/>
      <c r="Q37" s="511"/>
      <c r="R37" s="509">
        <v>1</v>
      </c>
      <c r="S37" s="510"/>
      <c r="T37" s="511"/>
      <c r="U37" s="509">
        <v>3</v>
      </c>
      <c r="V37" s="510"/>
      <c r="W37" s="511"/>
      <c r="X37" s="510">
        <f>C37+F37+I37+L37+O37+R37+U37</f>
        <v>25</v>
      </c>
      <c r="Y37" s="510"/>
      <c r="Z37" s="511"/>
    </row>
    <row r="38" spans="1:26" x14ac:dyDescent="0.3">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26" x14ac:dyDescent="0.3">
      <c r="A39" s="157" t="s">
        <v>25</v>
      </c>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row>
    <row r="40" spans="1:26" x14ac:dyDescent="0.3">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row>
    <row r="41" spans="1:26" x14ac:dyDescent="0.3">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row>
    <row r="42" spans="1:26" ht="51.6" customHeight="1" x14ac:dyDescent="0.3">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row>
    <row r="43" spans="1:26" ht="18" x14ac:dyDescent="0.35">
      <c r="A43" s="220"/>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row>
    <row r="44" spans="1:26" x14ac:dyDescent="0.3">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row>
    <row r="45" spans="1:26" x14ac:dyDescent="0.3">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row>
  </sheetData>
  <mergeCells count="66">
    <mergeCell ref="A37:B37"/>
    <mergeCell ref="C37:E37"/>
    <mergeCell ref="F37:H37"/>
    <mergeCell ref="I37:K37"/>
    <mergeCell ref="L37:N37"/>
    <mergeCell ref="A36:B36"/>
    <mergeCell ref="C36:E36"/>
    <mergeCell ref="F36:H36"/>
    <mergeCell ref="I36:K36"/>
    <mergeCell ref="L36:N36"/>
    <mergeCell ref="R35:T35"/>
    <mergeCell ref="U35:W35"/>
    <mergeCell ref="X35:Z35"/>
    <mergeCell ref="O37:Q37"/>
    <mergeCell ref="R37:T37"/>
    <mergeCell ref="O36:Q36"/>
    <mergeCell ref="U37:W37"/>
    <mergeCell ref="X37:Z37"/>
    <mergeCell ref="R36:T36"/>
    <mergeCell ref="U36:W36"/>
    <mergeCell ref="X36:Z36"/>
    <mergeCell ref="A35:E35"/>
    <mergeCell ref="F35:H35"/>
    <mergeCell ref="I35:K35"/>
    <mergeCell ref="L35:N35"/>
    <mergeCell ref="O35:Q35"/>
    <mergeCell ref="O32:Q32"/>
    <mergeCell ref="R32:T32"/>
    <mergeCell ref="U32:W32"/>
    <mergeCell ref="X32:Z32"/>
    <mergeCell ref="C33:E33"/>
    <mergeCell ref="F33:H33"/>
    <mergeCell ref="I33:K33"/>
    <mergeCell ref="L33:N33"/>
    <mergeCell ref="O33:Q33"/>
    <mergeCell ref="R33:T33"/>
    <mergeCell ref="L32:N32"/>
    <mergeCell ref="U33:W33"/>
    <mergeCell ref="X33:Z33"/>
    <mergeCell ref="A26:A27"/>
    <mergeCell ref="A28:A29"/>
    <mergeCell ref="C32:E32"/>
    <mergeCell ref="F32:H32"/>
    <mergeCell ref="I32:K32"/>
    <mergeCell ref="A24:A25"/>
    <mergeCell ref="U4:W4"/>
    <mergeCell ref="X4:Z4"/>
    <mergeCell ref="A6:A7"/>
    <mergeCell ref="A8:A9"/>
    <mergeCell ref="A10:A11"/>
    <mergeCell ref="A12:A13"/>
    <mergeCell ref="A14:A15"/>
    <mergeCell ref="A16:A17"/>
    <mergeCell ref="A18:A19"/>
    <mergeCell ref="A20:A21"/>
    <mergeCell ref="A22:A2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38" orientation="landscape" r:id="rId1"/>
  <headerFooter>
    <oddFooter>&amp;L&amp;F
&amp;D&amp;C&amp;A&amp;R&amp;P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A9850-DBC3-4A21-BB53-F696CE9A88B3}">
  <sheetPr>
    <tabColor rgb="FF00FF00"/>
    <pageSetUpPr fitToPage="1"/>
  </sheetPr>
  <dimension ref="A1:J26"/>
  <sheetViews>
    <sheetView zoomScale="60" zoomScaleNormal="60" workbookViewId="0">
      <selection sqref="A1:J1"/>
    </sheetView>
  </sheetViews>
  <sheetFormatPr baseColWidth="10" defaultRowHeight="14.4" x14ac:dyDescent="0.3"/>
  <cols>
    <col min="1" max="1" width="41.109375" customWidth="1"/>
    <col min="2" max="2" width="19.5546875" style="299" customWidth="1"/>
    <col min="3" max="4" width="22.5546875" customWidth="1"/>
    <col min="5" max="5" width="28.109375" customWidth="1"/>
    <col min="6" max="10" width="22.5546875" customWidth="1"/>
  </cols>
  <sheetData>
    <row r="1" spans="1:10" ht="57" customHeight="1" x14ac:dyDescent="0.3">
      <c r="A1" s="481" t="s">
        <v>58</v>
      </c>
      <c r="B1" s="481"/>
      <c r="C1" s="481"/>
      <c r="D1" s="481"/>
      <c r="E1" s="481"/>
      <c r="F1" s="481"/>
      <c r="G1" s="481"/>
      <c r="H1" s="481"/>
      <c r="I1" s="481"/>
      <c r="J1" s="481"/>
    </row>
    <row r="2" spans="1:10" ht="57" customHeight="1" thickBot="1" x14ac:dyDescent="0.35">
      <c r="A2" s="481" t="s">
        <v>146</v>
      </c>
      <c r="B2" s="481"/>
      <c r="C2" s="483"/>
      <c r="D2" s="483"/>
      <c r="E2" s="483"/>
      <c r="F2" s="483"/>
      <c r="G2" s="483"/>
      <c r="H2" s="483"/>
      <c r="I2" s="483"/>
      <c r="J2" s="483"/>
    </row>
    <row r="3" spans="1:10" ht="51.75" customHeight="1" thickBot="1" x14ac:dyDescent="0.35">
      <c r="A3" s="446" t="s">
        <v>59</v>
      </c>
      <c r="B3" s="447"/>
      <c r="C3" s="462" t="s">
        <v>2</v>
      </c>
      <c r="D3" s="462"/>
      <c r="E3" s="462"/>
      <c r="F3" s="462"/>
      <c r="G3" s="462"/>
      <c r="H3" s="462"/>
      <c r="I3" s="462"/>
      <c r="J3" s="463"/>
    </row>
    <row r="4" spans="1:10" ht="67.5" customHeight="1" thickBot="1" x14ac:dyDescent="0.35">
      <c r="A4" s="448"/>
      <c r="B4" s="449"/>
      <c r="C4" s="159" t="s">
        <v>3</v>
      </c>
      <c r="D4" s="161" t="s">
        <v>4</v>
      </c>
      <c r="E4" s="160" t="s">
        <v>5</v>
      </c>
      <c r="F4" s="160" t="s">
        <v>6</v>
      </c>
      <c r="G4" s="160" t="s">
        <v>7</v>
      </c>
      <c r="H4" s="161" t="s">
        <v>8</v>
      </c>
      <c r="I4" s="162" t="s">
        <v>9</v>
      </c>
      <c r="J4" s="163" t="s">
        <v>10</v>
      </c>
    </row>
    <row r="5" spans="1:10" ht="25.5" customHeight="1" x14ac:dyDescent="0.3">
      <c r="A5" s="522" t="s">
        <v>60</v>
      </c>
      <c r="B5" s="164" t="s">
        <v>20</v>
      </c>
      <c r="C5" s="165">
        <v>958</v>
      </c>
      <c r="D5" s="166">
        <v>1518</v>
      </c>
      <c r="E5" s="166">
        <v>256</v>
      </c>
      <c r="F5" s="166">
        <v>288</v>
      </c>
      <c r="G5" s="166">
        <v>179</v>
      </c>
      <c r="H5" s="166" t="s">
        <v>16</v>
      </c>
      <c r="I5" s="167">
        <v>140</v>
      </c>
      <c r="J5" s="168">
        <f>SUM(C5:I5)</f>
        <v>3339</v>
      </c>
    </row>
    <row r="6" spans="1:10" ht="25.5" customHeight="1" x14ac:dyDescent="0.3">
      <c r="A6" s="518"/>
      <c r="B6" s="169" t="s">
        <v>29</v>
      </c>
      <c r="C6" s="170">
        <f t="shared" ref="C6:J6" si="0">C5/C$15</f>
        <v>0.89449112978524747</v>
      </c>
      <c r="D6" s="96">
        <f t="shared" si="0"/>
        <v>0.93530499075785578</v>
      </c>
      <c r="E6" s="96">
        <f t="shared" si="0"/>
        <v>0.85906040268456374</v>
      </c>
      <c r="F6" s="96">
        <f t="shared" si="0"/>
        <v>0.75789473684210529</v>
      </c>
      <c r="G6" s="96">
        <f t="shared" si="0"/>
        <v>0.85238095238095235</v>
      </c>
      <c r="H6" s="96" t="s">
        <v>17</v>
      </c>
      <c r="I6" s="171">
        <f t="shared" si="0"/>
        <v>0.65420560747663548</v>
      </c>
      <c r="J6" s="172">
        <f t="shared" si="0"/>
        <v>0.87961011591148575</v>
      </c>
    </row>
    <row r="7" spans="1:10" ht="25.5" customHeight="1" x14ac:dyDescent="0.3">
      <c r="A7" s="517" t="s">
        <v>61</v>
      </c>
      <c r="B7" s="175" t="s">
        <v>20</v>
      </c>
      <c r="C7" s="113">
        <v>31</v>
      </c>
      <c r="D7" s="114">
        <v>69</v>
      </c>
      <c r="E7" s="114">
        <v>8</v>
      </c>
      <c r="F7" s="114">
        <v>75</v>
      </c>
      <c r="G7" s="114">
        <v>4</v>
      </c>
      <c r="H7" s="114" t="s">
        <v>16</v>
      </c>
      <c r="I7" s="176">
        <v>17</v>
      </c>
      <c r="J7" s="115">
        <f t="shared" ref="J7" si="1">SUM(C7:I7)</f>
        <v>204</v>
      </c>
    </row>
    <row r="8" spans="1:10" ht="25.5" customHeight="1" x14ac:dyDescent="0.3">
      <c r="A8" s="518"/>
      <c r="B8" s="169" t="s">
        <v>29</v>
      </c>
      <c r="C8" s="170">
        <f t="shared" ref="C8:J8" si="2">C7/C$15</f>
        <v>2.8944911297852476E-2</v>
      </c>
      <c r="D8" s="96">
        <f t="shared" si="2"/>
        <v>4.2513863216266171E-2</v>
      </c>
      <c r="E8" s="96">
        <f t="shared" si="2"/>
        <v>2.6845637583892617E-2</v>
      </c>
      <c r="F8" s="96">
        <f t="shared" si="2"/>
        <v>0.19736842105263158</v>
      </c>
      <c r="G8" s="96">
        <f t="shared" si="2"/>
        <v>1.9047619047619049E-2</v>
      </c>
      <c r="H8" s="96" t="s">
        <v>17</v>
      </c>
      <c r="I8" s="171">
        <f t="shared" si="2"/>
        <v>7.9439252336448593E-2</v>
      </c>
      <c r="J8" s="172">
        <f t="shared" si="2"/>
        <v>5.3740779768177031E-2</v>
      </c>
    </row>
    <row r="9" spans="1:10" ht="25.5" customHeight="1" x14ac:dyDescent="0.3">
      <c r="A9" s="517" t="s">
        <v>62</v>
      </c>
      <c r="B9" s="175" t="s">
        <v>20</v>
      </c>
      <c r="C9" s="113">
        <v>69</v>
      </c>
      <c r="D9" s="114">
        <v>15</v>
      </c>
      <c r="E9" s="114">
        <v>22</v>
      </c>
      <c r="F9" s="114">
        <v>17</v>
      </c>
      <c r="G9" s="114">
        <v>16</v>
      </c>
      <c r="H9" s="114" t="s">
        <v>16</v>
      </c>
      <c r="I9" s="176">
        <v>21</v>
      </c>
      <c r="J9" s="115">
        <f t="shared" ref="J9" si="3">SUM(C9:I9)</f>
        <v>160</v>
      </c>
    </row>
    <row r="10" spans="1:10" ht="25.5" customHeight="1" x14ac:dyDescent="0.3">
      <c r="A10" s="518"/>
      <c r="B10" s="169" t="s">
        <v>29</v>
      </c>
      <c r="C10" s="170">
        <f t="shared" ref="C10:J10" si="4">C9/C$15</f>
        <v>6.4425770308123242E-2</v>
      </c>
      <c r="D10" s="96">
        <f t="shared" si="4"/>
        <v>9.242144177449169E-3</v>
      </c>
      <c r="E10" s="96">
        <f t="shared" si="4"/>
        <v>7.3825503355704702E-2</v>
      </c>
      <c r="F10" s="96">
        <f t="shared" si="4"/>
        <v>4.4736842105263158E-2</v>
      </c>
      <c r="G10" s="96">
        <f t="shared" si="4"/>
        <v>7.6190476190476197E-2</v>
      </c>
      <c r="H10" s="96" t="s">
        <v>17</v>
      </c>
      <c r="I10" s="171">
        <f t="shared" si="4"/>
        <v>9.8130841121495324E-2</v>
      </c>
      <c r="J10" s="172">
        <f t="shared" si="4"/>
        <v>4.214963119072708E-2</v>
      </c>
    </row>
    <row r="11" spans="1:10" ht="25.5" customHeight="1" x14ac:dyDescent="0.3">
      <c r="A11" s="517" t="s">
        <v>63</v>
      </c>
      <c r="B11" s="175" t="s">
        <v>20</v>
      </c>
      <c r="C11" s="113">
        <v>5</v>
      </c>
      <c r="D11" s="114">
        <v>10</v>
      </c>
      <c r="E11" s="114">
        <v>7</v>
      </c>
      <c r="F11" s="114">
        <v>0</v>
      </c>
      <c r="G11" s="114">
        <v>3</v>
      </c>
      <c r="H11" s="114" t="s">
        <v>16</v>
      </c>
      <c r="I11" s="176">
        <v>25</v>
      </c>
      <c r="J11" s="115">
        <f t="shared" ref="J11" si="5">SUM(C11:I11)</f>
        <v>50</v>
      </c>
    </row>
    <row r="12" spans="1:10" ht="25.5" customHeight="1" x14ac:dyDescent="0.3">
      <c r="A12" s="518"/>
      <c r="B12" s="169" t="s">
        <v>29</v>
      </c>
      <c r="C12" s="170">
        <f t="shared" ref="C12:J12" si="6">C11/C$15</f>
        <v>4.6685340802987861E-3</v>
      </c>
      <c r="D12" s="96">
        <f t="shared" si="6"/>
        <v>6.1614294516327784E-3</v>
      </c>
      <c r="E12" s="96">
        <f t="shared" si="6"/>
        <v>2.3489932885906041E-2</v>
      </c>
      <c r="F12" s="96">
        <f t="shared" si="6"/>
        <v>0</v>
      </c>
      <c r="G12" s="96">
        <f t="shared" si="6"/>
        <v>1.4285714285714285E-2</v>
      </c>
      <c r="H12" s="96" t="s">
        <v>17</v>
      </c>
      <c r="I12" s="171">
        <f t="shared" si="6"/>
        <v>0.11682242990654206</v>
      </c>
      <c r="J12" s="172">
        <f t="shared" si="6"/>
        <v>1.3171759747102213E-2</v>
      </c>
    </row>
    <row r="13" spans="1:10" ht="25.5" customHeight="1" x14ac:dyDescent="0.3">
      <c r="A13" s="517" t="s">
        <v>64</v>
      </c>
      <c r="B13" s="175" t="s">
        <v>20</v>
      </c>
      <c r="C13" s="113">
        <v>8</v>
      </c>
      <c r="D13" s="114">
        <v>11</v>
      </c>
      <c r="E13" s="114">
        <v>5</v>
      </c>
      <c r="F13" s="114">
        <v>0</v>
      </c>
      <c r="G13" s="114">
        <v>8</v>
      </c>
      <c r="H13" s="114" t="s">
        <v>16</v>
      </c>
      <c r="I13" s="176">
        <v>11</v>
      </c>
      <c r="J13" s="115">
        <f t="shared" ref="J13" si="7">SUM(C13:I13)</f>
        <v>43</v>
      </c>
    </row>
    <row r="14" spans="1:10" ht="25.5" customHeight="1" thickBot="1" x14ac:dyDescent="0.35">
      <c r="A14" s="519"/>
      <c r="B14" s="169" t="s">
        <v>29</v>
      </c>
      <c r="C14" s="284">
        <f t="shared" ref="C14:J14" si="8">C13/C$15</f>
        <v>7.4696545284780582E-3</v>
      </c>
      <c r="D14" s="285">
        <f t="shared" si="8"/>
        <v>6.7775723967960569E-3</v>
      </c>
      <c r="E14" s="285">
        <f t="shared" si="8"/>
        <v>1.6778523489932886E-2</v>
      </c>
      <c r="F14" s="285">
        <f t="shared" si="8"/>
        <v>0</v>
      </c>
      <c r="G14" s="285">
        <f t="shared" si="8"/>
        <v>3.8095238095238099E-2</v>
      </c>
      <c r="H14" s="285" t="s">
        <v>17</v>
      </c>
      <c r="I14" s="286">
        <f t="shared" si="8"/>
        <v>5.1401869158878503E-2</v>
      </c>
      <c r="J14" s="287">
        <f t="shared" si="8"/>
        <v>1.1327713382507903E-2</v>
      </c>
    </row>
    <row r="15" spans="1:10" ht="27.75" customHeight="1" x14ac:dyDescent="0.3">
      <c r="A15" s="520" t="s">
        <v>65</v>
      </c>
      <c r="B15" s="164" t="s">
        <v>20</v>
      </c>
      <c r="C15" s="180">
        <f>C5+C7+C9+C11+C13</f>
        <v>1071</v>
      </c>
      <c r="D15" s="181">
        <f>D5+D7+D9+D11+D13</f>
        <v>1623</v>
      </c>
      <c r="E15" s="180">
        <f>E5+E7+E9+E11+E13</f>
        <v>298</v>
      </c>
      <c r="F15" s="181">
        <f t="shared" ref="F15:J15" si="9">F5+F7+F9+F11+F13</f>
        <v>380</v>
      </c>
      <c r="G15" s="181">
        <f t="shared" si="9"/>
        <v>210</v>
      </c>
      <c r="H15" s="181" t="s">
        <v>16</v>
      </c>
      <c r="I15" s="182">
        <f t="shared" si="9"/>
        <v>214</v>
      </c>
      <c r="J15" s="288">
        <f t="shared" si="9"/>
        <v>3796</v>
      </c>
    </row>
    <row r="16" spans="1:10" ht="27.75" customHeight="1" thickBot="1" x14ac:dyDescent="0.35">
      <c r="A16" s="521"/>
      <c r="B16" s="177" t="s">
        <v>29</v>
      </c>
      <c r="C16" s="183">
        <f t="shared" ref="C16:I16" si="10">C15/C$15</f>
        <v>1</v>
      </c>
      <c r="D16" s="97">
        <f t="shared" si="10"/>
        <v>1</v>
      </c>
      <c r="E16" s="97">
        <f t="shared" si="10"/>
        <v>1</v>
      </c>
      <c r="F16" s="97">
        <f t="shared" si="10"/>
        <v>1</v>
      </c>
      <c r="G16" s="97">
        <f t="shared" si="10"/>
        <v>1</v>
      </c>
      <c r="H16" s="97" t="s">
        <v>17</v>
      </c>
      <c r="I16" s="104">
        <f t="shared" si="10"/>
        <v>1</v>
      </c>
      <c r="J16" s="105">
        <f>J15/J$15</f>
        <v>1</v>
      </c>
    </row>
    <row r="17" spans="1:10" ht="36" customHeight="1" thickBot="1" x14ac:dyDescent="0.35">
      <c r="A17" s="206"/>
      <c r="B17" s="197"/>
      <c r="C17" s="186"/>
      <c r="D17" s="186"/>
      <c r="E17" s="186"/>
      <c r="F17" s="186"/>
      <c r="G17" s="186"/>
      <c r="H17" s="186"/>
      <c r="I17" s="186"/>
      <c r="J17" s="186"/>
    </row>
    <row r="18" spans="1:10" ht="44.25" customHeight="1" x14ac:dyDescent="0.3">
      <c r="A18" s="289" t="s">
        <v>66</v>
      </c>
      <c r="B18" s="290" t="s">
        <v>20</v>
      </c>
      <c r="C18" s="123">
        <v>0</v>
      </c>
      <c r="D18" s="124">
        <v>0</v>
      </c>
      <c r="E18" s="124">
        <v>24</v>
      </c>
      <c r="F18" s="124">
        <v>0</v>
      </c>
      <c r="G18" s="124">
        <v>423</v>
      </c>
      <c r="H18" s="124">
        <v>223</v>
      </c>
      <c r="I18" s="125">
        <v>58</v>
      </c>
      <c r="J18" s="291">
        <f>SUM(C18:I18)</f>
        <v>728</v>
      </c>
    </row>
    <row r="19" spans="1:10" ht="44.25" customHeight="1" thickBot="1" x14ac:dyDescent="0.35">
      <c r="A19" s="292" t="s">
        <v>67</v>
      </c>
      <c r="B19" s="177" t="s">
        <v>20</v>
      </c>
      <c r="C19" s="293">
        <f t="shared" ref="C19:J19" si="11">C20-C15-C18</f>
        <v>209</v>
      </c>
      <c r="D19" s="294">
        <f t="shared" si="11"/>
        <v>942</v>
      </c>
      <c r="E19" s="294">
        <f t="shared" si="11"/>
        <v>0</v>
      </c>
      <c r="F19" s="294">
        <f t="shared" si="11"/>
        <v>0</v>
      </c>
      <c r="G19" s="294">
        <f t="shared" si="11"/>
        <v>0</v>
      </c>
      <c r="H19" s="294">
        <f>H20-H18</f>
        <v>0</v>
      </c>
      <c r="I19" s="295">
        <f t="shared" si="11"/>
        <v>0</v>
      </c>
      <c r="J19" s="296">
        <f t="shared" si="11"/>
        <v>1151</v>
      </c>
    </row>
    <row r="20" spans="1:10" ht="44.25" customHeight="1" thickBot="1" x14ac:dyDescent="0.35">
      <c r="A20" s="158" t="s">
        <v>21</v>
      </c>
      <c r="B20" s="177" t="s">
        <v>20</v>
      </c>
      <c r="C20" s="293">
        <v>1280</v>
      </c>
      <c r="D20" s="294">
        <v>2565</v>
      </c>
      <c r="E20" s="294">
        <v>322</v>
      </c>
      <c r="F20" s="294">
        <v>380</v>
      </c>
      <c r="G20" s="294">
        <v>633</v>
      </c>
      <c r="H20" s="294">
        <v>223</v>
      </c>
      <c r="I20" s="295">
        <v>272</v>
      </c>
      <c r="J20" s="296">
        <f>SUM(C20:I20)</f>
        <v>5675</v>
      </c>
    </row>
    <row r="21" spans="1:10" ht="54.75" customHeight="1" thickBot="1" x14ac:dyDescent="0.35">
      <c r="A21" s="271"/>
      <c r="B21" s="206"/>
      <c r="C21" s="134"/>
      <c r="D21" s="134"/>
      <c r="E21" s="134"/>
      <c r="F21" s="134"/>
      <c r="G21" s="134"/>
      <c r="H21" s="134"/>
      <c r="I21" s="134"/>
      <c r="J21" s="297"/>
    </row>
    <row r="22" spans="1:10" ht="42" customHeight="1" x14ac:dyDescent="0.3">
      <c r="A22" s="505" t="s">
        <v>22</v>
      </c>
      <c r="B22" s="506"/>
      <c r="C22" s="506"/>
      <c r="D22" s="39"/>
      <c r="E22" s="39"/>
      <c r="F22" s="39"/>
      <c r="G22" s="39"/>
      <c r="H22" s="39"/>
      <c r="I22" s="39"/>
      <c r="J22" s="208"/>
    </row>
    <row r="23" spans="1:10" ht="42" customHeight="1" x14ac:dyDescent="0.3">
      <c r="A23" s="472" t="s">
        <v>23</v>
      </c>
      <c r="B23" s="473"/>
      <c r="C23" s="209">
        <v>4</v>
      </c>
      <c r="D23" s="210">
        <v>5</v>
      </c>
      <c r="E23" s="210">
        <v>2</v>
      </c>
      <c r="F23" s="210">
        <v>2</v>
      </c>
      <c r="G23" s="210">
        <v>1</v>
      </c>
      <c r="H23" s="210">
        <v>1</v>
      </c>
      <c r="I23" s="210">
        <v>3</v>
      </c>
      <c r="J23" s="211">
        <f>SUM(C23:I23)</f>
        <v>18</v>
      </c>
    </row>
    <row r="24" spans="1:10" ht="42" customHeight="1" thickBot="1" x14ac:dyDescent="0.35">
      <c r="A24" s="474" t="s">
        <v>24</v>
      </c>
      <c r="B24" s="475"/>
      <c r="C24" s="280">
        <v>5</v>
      </c>
      <c r="D24" s="281">
        <v>11</v>
      </c>
      <c r="E24" s="281">
        <v>2</v>
      </c>
      <c r="F24" s="281">
        <v>2</v>
      </c>
      <c r="G24" s="281">
        <v>1</v>
      </c>
      <c r="H24" s="281">
        <v>1</v>
      </c>
      <c r="I24" s="283">
        <v>3</v>
      </c>
      <c r="J24" s="215">
        <f>SUM(C24:I24)</f>
        <v>25</v>
      </c>
    </row>
    <row r="25" spans="1:10" ht="31.5" customHeight="1" x14ac:dyDescent="0.3">
      <c r="A25" s="157" t="s">
        <v>25</v>
      </c>
      <c r="B25" s="216"/>
      <c r="C25" s="217"/>
      <c r="D25" s="217"/>
      <c r="E25" s="217"/>
      <c r="F25" s="217"/>
      <c r="G25" s="217"/>
      <c r="H25" s="217"/>
      <c r="I25" s="217"/>
      <c r="J25" s="217"/>
    </row>
    <row r="26" spans="1:10" x14ac:dyDescent="0.3">
      <c r="A26" s="157"/>
      <c r="B26" s="298"/>
      <c r="C26" s="157"/>
      <c r="D26" s="157"/>
      <c r="E26" s="157"/>
      <c r="F26" s="157"/>
      <c r="G26" s="157"/>
      <c r="H26" s="157"/>
      <c r="I26" s="157"/>
      <c r="J26" s="157"/>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8" scale="6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F652-B205-4EFD-B17F-DE03ADC04958}">
  <sheetPr>
    <tabColor rgb="FF00FF00"/>
    <pageSetUpPr fitToPage="1"/>
  </sheetPr>
  <dimension ref="A1:L21"/>
  <sheetViews>
    <sheetView zoomScale="71" zoomScaleNormal="71" workbookViewId="0">
      <selection sqref="A1:J1"/>
    </sheetView>
  </sheetViews>
  <sheetFormatPr baseColWidth="10" defaultRowHeight="14.4" x14ac:dyDescent="0.3"/>
  <cols>
    <col min="1" max="1" width="33.6640625" customWidth="1"/>
    <col min="2" max="2" width="12.109375" customWidth="1"/>
    <col min="3" max="10" width="22.5546875" customWidth="1"/>
  </cols>
  <sheetData>
    <row r="1" spans="1:10" ht="57" customHeight="1" x14ac:dyDescent="0.3">
      <c r="A1" s="481" t="s">
        <v>68</v>
      </c>
      <c r="B1" s="481"/>
      <c r="C1" s="481"/>
      <c r="D1" s="481"/>
      <c r="E1" s="481"/>
      <c r="F1" s="481"/>
      <c r="G1" s="481"/>
      <c r="H1" s="481"/>
      <c r="I1" s="481"/>
      <c r="J1" s="481"/>
    </row>
    <row r="2" spans="1:10" ht="57" customHeight="1" thickBot="1" x14ac:dyDescent="0.35">
      <c r="A2" s="531" t="s">
        <v>147</v>
      </c>
      <c r="B2" s="531"/>
      <c r="C2" s="532"/>
      <c r="D2" s="532"/>
      <c r="E2" s="532"/>
      <c r="F2" s="532"/>
      <c r="G2" s="532"/>
      <c r="H2" s="532"/>
      <c r="I2" s="532"/>
      <c r="J2" s="532"/>
    </row>
    <row r="3" spans="1:10" ht="51.75" customHeight="1" thickBot="1" x14ac:dyDescent="0.35">
      <c r="A3" s="533" t="s">
        <v>69</v>
      </c>
      <c r="B3" s="534"/>
      <c r="C3" s="536" t="s">
        <v>2</v>
      </c>
      <c r="D3" s="537"/>
      <c r="E3" s="537"/>
      <c r="F3" s="537"/>
      <c r="G3" s="537"/>
      <c r="H3" s="537"/>
      <c r="I3" s="537"/>
      <c r="J3" s="538"/>
    </row>
    <row r="4" spans="1:10" ht="48" customHeight="1" thickBot="1" x14ac:dyDescent="0.35">
      <c r="A4" s="526"/>
      <c r="B4" s="535"/>
      <c r="C4" s="49" t="s">
        <v>3</v>
      </c>
      <c r="D4" s="50" t="s">
        <v>4</v>
      </c>
      <c r="E4" s="51" t="s">
        <v>5</v>
      </c>
      <c r="F4" s="50" t="s">
        <v>6</v>
      </c>
      <c r="G4" s="50" t="s">
        <v>7</v>
      </c>
      <c r="H4" s="51" t="s">
        <v>8</v>
      </c>
      <c r="I4" s="52" t="s">
        <v>9</v>
      </c>
      <c r="J4" s="53" t="s">
        <v>10</v>
      </c>
    </row>
    <row r="5" spans="1:10" ht="25.5" customHeight="1" x14ac:dyDescent="0.3">
      <c r="A5" s="539" t="s">
        <v>70</v>
      </c>
      <c r="B5" s="25" t="s">
        <v>20</v>
      </c>
      <c r="C5" s="54">
        <v>635</v>
      </c>
      <c r="D5" s="55">
        <v>1256</v>
      </c>
      <c r="E5" s="55">
        <v>235</v>
      </c>
      <c r="F5" s="55">
        <v>294</v>
      </c>
      <c r="G5" s="55">
        <v>391</v>
      </c>
      <c r="H5" s="55">
        <v>163</v>
      </c>
      <c r="I5" s="56">
        <v>189</v>
      </c>
      <c r="J5" s="57">
        <f>SUM(C5:I5)</f>
        <v>3163</v>
      </c>
    </row>
    <row r="6" spans="1:10" ht="25.5" customHeight="1" x14ac:dyDescent="0.3">
      <c r="A6" s="540"/>
      <c r="B6" s="20" t="s">
        <v>29</v>
      </c>
      <c r="C6" s="26">
        <f t="shared" ref="C6:J6" si="0">C5/C$11</f>
        <v>0.59290382819794585</v>
      </c>
      <c r="D6" s="27">
        <f t="shared" si="0"/>
        <v>0.51496514965149653</v>
      </c>
      <c r="E6" s="27">
        <f t="shared" si="0"/>
        <v>0.72981366459627328</v>
      </c>
      <c r="F6" s="27">
        <f t="shared" si="0"/>
        <v>0.83760683760683763</v>
      </c>
      <c r="G6" s="27">
        <f t="shared" si="0"/>
        <v>0.6368078175895765</v>
      </c>
      <c r="H6" s="27">
        <f t="shared" si="0"/>
        <v>0.73094170403587444</v>
      </c>
      <c r="I6" s="29">
        <f t="shared" si="0"/>
        <v>0.7</v>
      </c>
      <c r="J6" s="58">
        <f t="shared" si="0"/>
        <v>0.59792060491493382</v>
      </c>
    </row>
    <row r="7" spans="1:10" ht="25.5" customHeight="1" x14ac:dyDescent="0.3">
      <c r="A7" s="523" t="s">
        <v>71</v>
      </c>
      <c r="B7" s="25" t="s">
        <v>20</v>
      </c>
      <c r="C7" s="63">
        <v>65</v>
      </c>
      <c r="D7" s="64">
        <v>193</v>
      </c>
      <c r="E7" s="64">
        <v>25</v>
      </c>
      <c r="F7" s="64">
        <v>17</v>
      </c>
      <c r="G7" s="64">
        <v>67</v>
      </c>
      <c r="H7" s="64">
        <v>28</v>
      </c>
      <c r="I7" s="65">
        <v>15</v>
      </c>
      <c r="J7" s="66">
        <f t="shared" ref="J7" si="1">SUM(C7:I7)</f>
        <v>410</v>
      </c>
    </row>
    <row r="8" spans="1:10" ht="25.5" customHeight="1" x14ac:dyDescent="0.3">
      <c r="A8" s="540"/>
      <c r="B8" s="20" t="s">
        <v>29</v>
      </c>
      <c r="C8" s="26">
        <f t="shared" ref="C8:J8" si="2">C7/C$11</f>
        <v>6.069094304388422E-2</v>
      </c>
      <c r="D8" s="27">
        <f t="shared" si="2"/>
        <v>7.9130791307913076E-2</v>
      </c>
      <c r="E8" s="27">
        <f t="shared" si="2"/>
        <v>7.7639751552795025E-2</v>
      </c>
      <c r="F8" s="27">
        <f t="shared" si="2"/>
        <v>4.843304843304843E-2</v>
      </c>
      <c r="G8" s="27">
        <f t="shared" si="2"/>
        <v>0.10912052117263844</v>
      </c>
      <c r="H8" s="27">
        <f t="shared" si="2"/>
        <v>0.12556053811659193</v>
      </c>
      <c r="I8" s="29">
        <f t="shared" si="2"/>
        <v>5.5555555555555552E-2</v>
      </c>
      <c r="J8" s="58">
        <f t="shared" si="2"/>
        <v>7.7504725897920609E-2</v>
      </c>
    </row>
    <row r="9" spans="1:10" ht="25.5" customHeight="1" x14ac:dyDescent="0.3">
      <c r="A9" s="523" t="s">
        <v>72</v>
      </c>
      <c r="B9" s="6" t="s">
        <v>20</v>
      </c>
      <c r="C9" s="59">
        <v>371</v>
      </c>
      <c r="D9" s="60">
        <v>990</v>
      </c>
      <c r="E9" s="60">
        <v>62</v>
      </c>
      <c r="F9" s="60">
        <v>40</v>
      </c>
      <c r="G9" s="60">
        <v>156</v>
      </c>
      <c r="H9" s="60">
        <v>32</v>
      </c>
      <c r="I9" s="61">
        <v>66</v>
      </c>
      <c r="J9" s="62">
        <f t="shared" ref="J9" si="3">SUM(C9:I9)</f>
        <v>1717</v>
      </c>
    </row>
    <row r="10" spans="1:10" ht="25.5" customHeight="1" thickBot="1" x14ac:dyDescent="0.35">
      <c r="A10" s="524"/>
      <c r="B10" s="31" t="s">
        <v>29</v>
      </c>
      <c r="C10" s="67">
        <f t="shared" ref="C10:J10" si="4">C9/C$11</f>
        <v>0.34640522875816993</v>
      </c>
      <c r="D10" s="68">
        <f t="shared" si="4"/>
        <v>0.4059040590405904</v>
      </c>
      <c r="E10" s="68">
        <f t="shared" si="4"/>
        <v>0.19254658385093168</v>
      </c>
      <c r="F10" s="68">
        <f t="shared" si="4"/>
        <v>0.11396011396011396</v>
      </c>
      <c r="G10" s="68">
        <f t="shared" si="4"/>
        <v>0.25407166123778502</v>
      </c>
      <c r="H10" s="68">
        <f t="shared" si="4"/>
        <v>0.14349775784753363</v>
      </c>
      <c r="I10" s="69">
        <f t="shared" si="4"/>
        <v>0.24444444444444444</v>
      </c>
      <c r="J10" s="78">
        <f t="shared" si="4"/>
        <v>0.32457466918714556</v>
      </c>
    </row>
    <row r="11" spans="1:10" ht="27.75" customHeight="1" x14ac:dyDescent="0.3">
      <c r="A11" s="525" t="s">
        <v>73</v>
      </c>
      <c r="B11" s="25" t="s">
        <v>20</v>
      </c>
      <c r="C11" s="79">
        <f t="shared" ref="C11:I11" si="5">C5+C7++C9</f>
        <v>1071</v>
      </c>
      <c r="D11" s="80">
        <f t="shared" si="5"/>
        <v>2439</v>
      </c>
      <c r="E11" s="80">
        <f t="shared" si="5"/>
        <v>322</v>
      </c>
      <c r="F11" s="80">
        <f t="shared" si="5"/>
        <v>351</v>
      </c>
      <c r="G11" s="80">
        <f t="shared" si="5"/>
        <v>614</v>
      </c>
      <c r="H11" s="80">
        <f t="shared" si="5"/>
        <v>223</v>
      </c>
      <c r="I11" s="81">
        <f t="shared" si="5"/>
        <v>270</v>
      </c>
      <c r="J11" s="70">
        <f>J5+J7+J9</f>
        <v>5290</v>
      </c>
    </row>
    <row r="12" spans="1:10" ht="27.75" customHeight="1" thickBot="1" x14ac:dyDescent="0.35">
      <c r="A12" s="526"/>
      <c r="B12" s="31" t="s">
        <v>29</v>
      </c>
      <c r="C12" s="32">
        <f t="shared" ref="C12:I12" si="6">C11/C$11</f>
        <v>1</v>
      </c>
      <c r="D12" s="33">
        <f t="shared" si="6"/>
        <v>1</v>
      </c>
      <c r="E12" s="33">
        <f t="shared" si="6"/>
        <v>1</v>
      </c>
      <c r="F12" s="33">
        <f t="shared" si="6"/>
        <v>1</v>
      </c>
      <c r="G12" s="33">
        <f t="shared" si="6"/>
        <v>1</v>
      </c>
      <c r="H12" s="33">
        <f t="shared" si="6"/>
        <v>1</v>
      </c>
      <c r="I12" s="35">
        <f t="shared" si="6"/>
        <v>1</v>
      </c>
      <c r="J12" s="71">
        <f>J11/J$11</f>
        <v>1</v>
      </c>
    </row>
    <row r="13" spans="1:10" ht="36" customHeight="1" thickBot="1" x14ac:dyDescent="0.35">
      <c r="A13" s="300"/>
      <c r="B13" s="301"/>
      <c r="C13" s="37"/>
      <c r="D13" s="37"/>
      <c r="E13" s="37"/>
      <c r="F13" s="37"/>
      <c r="G13" s="37"/>
      <c r="H13" s="37"/>
      <c r="I13" s="37"/>
      <c r="J13" s="37"/>
    </row>
    <row r="14" spans="1:10" ht="48.75" customHeight="1" x14ac:dyDescent="0.3">
      <c r="A14" s="73" t="s">
        <v>74</v>
      </c>
      <c r="B14" s="82" t="s">
        <v>20</v>
      </c>
      <c r="C14" s="83">
        <v>0</v>
      </c>
      <c r="D14" s="84">
        <v>126</v>
      </c>
      <c r="E14" s="84">
        <v>0</v>
      </c>
      <c r="F14" s="84">
        <v>29</v>
      </c>
      <c r="G14" s="84">
        <v>19</v>
      </c>
      <c r="H14" s="84" t="s">
        <v>16</v>
      </c>
      <c r="I14" s="85">
        <v>2</v>
      </c>
      <c r="J14" s="86">
        <f>SUM(C14:I14)</f>
        <v>176</v>
      </c>
    </row>
    <row r="15" spans="1:10" ht="48.75" customHeight="1" thickBot="1" x14ac:dyDescent="0.35">
      <c r="A15" s="87" t="s">
        <v>67</v>
      </c>
      <c r="B15" s="88" t="s">
        <v>20</v>
      </c>
      <c r="C15" s="74">
        <f t="shared" ref="C15:J15" si="7">C16-C11-C14</f>
        <v>209</v>
      </c>
      <c r="D15" s="75">
        <f t="shared" si="7"/>
        <v>0</v>
      </c>
      <c r="E15" s="75">
        <f t="shared" si="7"/>
        <v>0</v>
      </c>
      <c r="F15" s="75">
        <f t="shared" si="7"/>
        <v>0</v>
      </c>
      <c r="G15" s="75">
        <f t="shared" si="7"/>
        <v>0</v>
      </c>
      <c r="H15" s="75">
        <v>276</v>
      </c>
      <c r="I15" s="76">
        <f t="shared" si="7"/>
        <v>0</v>
      </c>
      <c r="J15" s="77">
        <f t="shared" si="7"/>
        <v>209</v>
      </c>
    </row>
    <row r="16" spans="1:10" ht="48.75" customHeight="1" thickBot="1" x14ac:dyDescent="0.35">
      <c r="A16" s="109" t="s">
        <v>21</v>
      </c>
      <c r="B16" s="72" t="s">
        <v>20</v>
      </c>
      <c r="C16" s="74">
        <v>1280</v>
      </c>
      <c r="D16" s="75">
        <v>2565</v>
      </c>
      <c r="E16" s="75">
        <v>322</v>
      </c>
      <c r="F16" s="75">
        <v>380</v>
      </c>
      <c r="G16" s="75">
        <v>633</v>
      </c>
      <c r="H16" s="75">
        <v>223</v>
      </c>
      <c r="I16" s="76">
        <v>272</v>
      </c>
      <c r="J16" s="77">
        <f>SUM(C16:I16)</f>
        <v>5675</v>
      </c>
    </row>
    <row r="17" spans="1:12" ht="54.75" customHeight="1" thickBot="1" x14ac:dyDescent="0.35">
      <c r="A17" s="302"/>
      <c r="B17" s="303"/>
      <c r="C17" s="304"/>
      <c r="D17" s="304"/>
      <c r="E17" s="304"/>
      <c r="F17" s="304"/>
      <c r="G17" s="304"/>
      <c r="H17" s="304"/>
      <c r="I17" s="304"/>
      <c r="J17" s="305"/>
    </row>
    <row r="18" spans="1:12" ht="36" customHeight="1" x14ac:dyDescent="0.3">
      <c r="A18" s="437" t="s">
        <v>22</v>
      </c>
      <c r="B18" s="438"/>
      <c r="C18" s="438"/>
      <c r="D18" s="39"/>
      <c r="E18" s="39"/>
      <c r="F18" s="39"/>
      <c r="G18" s="39"/>
      <c r="H18" s="39"/>
      <c r="I18" s="39"/>
      <c r="J18" s="40"/>
    </row>
    <row r="19" spans="1:12" ht="36" customHeight="1" x14ac:dyDescent="0.3">
      <c r="A19" s="527" t="s">
        <v>23</v>
      </c>
      <c r="B19" s="528"/>
      <c r="C19" s="136">
        <v>4</v>
      </c>
      <c r="D19" s="89">
        <v>7</v>
      </c>
      <c r="E19" s="89">
        <v>2</v>
      </c>
      <c r="F19" s="89">
        <v>2</v>
      </c>
      <c r="G19" s="89">
        <v>1</v>
      </c>
      <c r="H19" s="210">
        <v>1</v>
      </c>
      <c r="I19" s="89">
        <v>3</v>
      </c>
      <c r="J19" s="90">
        <f>SUM(C19:I19)</f>
        <v>20</v>
      </c>
      <c r="L19" s="91"/>
    </row>
    <row r="20" spans="1:12" ht="36" customHeight="1" thickBot="1" x14ac:dyDescent="0.35">
      <c r="A20" s="529" t="s">
        <v>24</v>
      </c>
      <c r="B20" s="530"/>
      <c r="C20" s="92">
        <v>5</v>
      </c>
      <c r="D20" s="93">
        <v>11</v>
      </c>
      <c r="E20" s="93">
        <v>2</v>
      </c>
      <c r="F20" s="93">
        <v>2</v>
      </c>
      <c r="G20" s="93">
        <v>1</v>
      </c>
      <c r="H20" s="93">
        <v>1</v>
      </c>
      <c r="I20" s="94">
        <v>3</v>
      </c>
      <c r="J20" s="95">
        <f>SUM(C20:I20)</f>
        <v>25</v>
      </c>
    </row>
    <row r="21" spans="1:12" ht="31.5" customHeight="1" x14ac:dyDescent="0.3">
      <c r="A21" s="13" t="s">
        <v>25</v>
      </c>
      <c r="B21" s="143"/>
      <c r="C21" s="14"/>
      <c r="D21" s="14"/>
      <c r="E21" s="14"/>
      <c r="F21" s="14"/>
      <c r="G21" s="14"/>
      <c r="H21" s="14"/>
      <c r="I21" s="14"/>
      <c r="J21" s="14"/>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AA78-5B99-491D-ADD4-411E25DB5C46}">
  <sheetPr>
    <tabColor rgb="FF00FF00"/>
    <pageSetUpPr fitToPage="1"/>
  </sheetPr>
  <dimension ref="A1:O36"/>
  <sheetViews>
    <sheetView zoomScale="55" zoomScaleNormal="55" workbookViewId="0">
      <selection sqref="A1:J1"/>
    </sheetView>
  </sheetViews>
  <sheetFormatPr baseColWidth="10" defaultRowHeight="14.4" x14ac:dyDescent="0.3"/>
  <cols>
    <col min="1" max="1" width="54.5546875" customWidth="1"/>
    <col min="2" max="2" width="17.33203125" customWidth="1"/>
    <col min="3" max="10" width="26.109375" customWidth="1"/>
  </cols>
  <sheetData>
    <row r="1" spans="1:15" ht="57" customHeight="1" x14ac:dyDescent="0.3">
      <c r="A1" s="551" t="s">
        <v>75</v>
      </c>
      <c r="B1" s="551"/>
      <c r="C1" s="551"/>
      <c r="D1" s="551"/>
      <c r="E1" s="551"/>
      <c r="F1" s="551"/>
      <c r="G1" s="551"/>
      <c r="H1" s="551"/>
      <c r="I1" s="551"/>
      <c r="J1" s="551"/>
      <c r="K1" s="157"/>
      <c r="L1" s="157"/>
      <c r="M1" s="157"/>
      <c r="N1" s="157"/>
      <c r="O1" s="157"/>
    </row>
    <row r="2" spans="1:15" ht="42" customHeight="1" thickBot="1" x14ac:dyDescent="0.35">
      <c r="A2" s="551" t="s">
        <v>148</v>
      </c>
      <c r="B2" s="551"/>
      <c r="C2" s="552"/>
      <c r="D2" s="552"/>
      <c r="E2" s="552"/>
      <c r="F2" s="552"/>
      <c r="G2" s="552"/>
      <c r="H2" s="552"/>
      <c r="I2" s="552"/>
      <c r="J2" s="552"/>
      <c r="K2" s="157"/>
      <c r="L2" s="157"/>
      <c r="M2" s="157"/>
      <c r="N2" s="157"/>
      <c r="O2" s="157"/>
    </row>
    <row r="3" spans="1:15" ht="51.75" customHeight="1" thickBot="1" x14ac:dyDescent="0.35">
      <c r="A3" s="478" t="s">
        <v>76</v>
      </c>
      <c r="B3" s="553"/>
      <c r="C3" s="555" t="s">
        <v>2</v>
      </c>
      <c r="D3" s="556"/>
      <c r="E3" s="556"/>
      <c r="F3" s="556"/>
      <c r="G3" s="556"/>
      <c r="H3" s="556"/>
      <c r="I3" s="556"/>
      <c r="J3" s="557"/>
      <c r="K3" s="157"/>
      <c r="L3" s="157"/>
      <c r="M3" s="157"/>
      <c r="N3" s="157"/>
      <c r="O3" s="157"/>
    </row>
    <row r="4" spans="1:15" ht="57.75" customHeight="1" thickBot="1" x14ac:dyDescent="0.35">
      <c r="A4" s="482"/>
      <c r="B4" s="554"/>
      <c r="C4" s="306" t="s">
        <v>3</v>
      </c>
      <c r="D4" s="307" t="s">
        <v>4</v>
      </c>
      <c r="E4" s="307" t="s">
        <v>5</v>
      </c>
      <c r="F4" s="221" t="s">
        <v>6</v>
      </c>
      <c r="G4" s="221" t="s">
        <v>7</v>
      </c>
      <c r="H4" s="307" t="s">
        <v>8</v>
      </c>
      <c r="I4" s="222" t="s">
        <v>9</v>
      </c>
      <c r="J4" s="308" t="s">
        <v>10</v>
      </c>
      <c r="K4" s="157"/>
      <c r="L4" s="157"/>
      <c r="M4" s="157"/>
      <c r="N4" s="157"/>
      <c r="O4" s="157"/>
    </row>
    <row r="5" spans="1:15" ht="31.5" customHeight="1" x14ac:dyDescent="0.3">
      <c r="A5" s="558" t="s">
        <v>77</v>
      </c>
      <c r="B5" s="309" t="s">
        <v>20</v>
      </c>
      <c r="C5" s="310">
        <v>54</v>
      </c>
      <c r="D5" s="311">
        <v>19</v>
      </c>
      <c r="E5" s="311">
        <v>22</v>
      </c>
      <c r="F5" s="311">
        <v>8</v>
      </c>
      <c r="G5" s="311">
        <v>18</v>
      </c>
      <c r="H5" s="311">
        <v>10</v>
      </c>
      <c r="I5" s="312">
        <v>10</v>
      </c>
      <c r="J5" s="313">
        <f>SUM(C5:I5)</f>
        <v>141</v>
      </c>
      <c r="K5" s="157"/>
      <c r="L5" s="157"/>
      <c r="M5" s="157"/>
      <c r="N5" s="157"/>
      <c r="O5" s="157"/>
    </row>
    <row r="6" spans="1:15" ht="31.5" customHeight="1" x14ac:dyDescent="0.3">
      <c r="A6" s="549"/>
      <c r="B6" s="314" t="s">
        <v>29</v>
      </c>
      <c r="C6" s="315">
        <f t="shared" ref="C6:J20" si="0">C5/C$21</f>
        <v>5.046728971962617E-2</v>
      </c>
      <c r="D6" s="316">
        <f t="shared" si="0"/>
        <v>1.3277428371767994E-2</v>
      </c>
      <c r="E6" s="316">
        <f t="shared" si="0"/>
        <v>7.857142857142857E-2</v>
      </c>
      <c r="F6" s="316">
        <f t="shared" si="0"/>
        <v>3.4632034632034632E-2</v>
      </c>
      <c r="G6" s="316">
        <f t="shared" si="0"/>
        <v>4.7493403693931395E-2</v>
      </c>
      <c r="H6" s="316">
        <f t="shared" si="0"/>
        <v>7.8125E-2</v>
      </c>
      <c r="I6" s="317">
        <f t="shared" si="0"/>
        <v>5.4945054945054944E-2</v>
      </c>
      <c r="J6" s="318">
        <f t="shared" si="0"/>
        <v>3.8097811402323697E-2</v>
      </c>
      <c r="K6" s="157"/>
      <c r="L6" s="157"/>
      <c r="M6" s="157"/>
      <c r="N6" s="157"/>
      <c r="O6" s="157"/>
    </row>
    <row r="7" spans="1:15" ht="25.5" customHeight="1" x14ac:dyDescent="0.3">
      <c r="A7" s="491" t="s">
        <v>78</v>
      </c>
      <c r="B7" s="319" t="s">
        <v>20</v>
      </c>
      <c r="C7" s="320">
        <v>88</v>
      </c>
      <c r="D7" s="321">
        <v>118</v>
      </c>
      <c r="E7" s="321">
        <v>26</v>
      </c>
      <c r="F7" s="321">
        <v>33</v>
      </c>
      <c r="G7" s="321">
        <v>58</v>
      </c>
      <c r="H7" s="321">
        <v>17</v>
      </c>
      <c r="I7" s="322">
        <v>21</v>
      </c>
      <c r="J7" s="323">
        <f t="shared" ref="J7" si="1">SUM(C7:I7)</f>
        <v>361</v>
      </c>
      <c r="K7" s="157"/>
      <c r="L7" s="157"/>
      <c r="M7" s="157"/>
      <c r="N7" s="157"/>
      <c r="O7" s="157"/>
    </row>
    <row r="8" spans="1:15" ht="25.5" customHeight="1" x14ac:dyDescent="0.3">
      <c r="A8" s="549"/>
      <c r="B8" s="314" t="s">
        <v>29</v>
      </c>
      <c r="C8" s="315">
        <f t="shared" ref="C8:J8" si="2">C7/C$21</f>
        <v>8.2242990654205608E-2</v>
      </c>
      <c r="D8" s="316">
        <f t="shared" si="2"/>
        <v>8.2459818308874916E-2</v>
      </c>
      <c r="E8" s="316">
        <f t="shared" si="2"/>
        <v>9.285714285714286E-2</v>
      </c>
      <c r="F8" s="316">
        <f t="shared" si="2"/>
        <v>0.14285714285714285</v>
      </c>
      <c r="G8" s="316">
        <f t="shared" si="2"/>
        <v>0.15303430079155672</v>
      </c>
      <c r="H8" s="316">
        <f t="shared" si="0"/>
        <v>0.1328125</v>
      </c>
      <c r="I8" s="317">
        <f t="shared" si="2"/>
        <v>0.11538461538461539</v>
      </c>
      <c r="J8" s="318">
        <f t="shared" si="2"/>
        <v>9.754120507970819E-2</v>
      </c>
      <c r="K8" s="157"/>
      <c r="L8" s="157"/>
      <c r="M8" s="157"/>
      <c r="N8" s="157"/>
      <c r="O8" s="157"/>
    </row>
    <row r="9" spans="1:15" ht="33.75" customHeight="1" x14ac:dyDescent="0.3">
      <c r="A9" s="491" t="s">
        <v>79</v>
      </c>
      <c r="B9" s="319" t="s">
        <v>20</v>
      </c>
      <c r="C9" s="320">
        <v>240</v>
      </c>
      <c r="D9" s="321">
        <v>293</v>
      </c>
      <c r="E9" s="321">
        <v>70</v>
      </c>
      <c r="F9" s="321">
        <v>60</v>
      </c>
      <c r="G9" s="321">
        <v>94</v>
      </c>
      <c r="H9" s="321">
        <v>70</v>
      </c>
      <c r="I9" s="322">
        <v>46</v>
      </c>
      <c r="J9" s="323">
        <f t="shared" ref="J9" si="3">SUM(C9:I9)</f>
        <v>873</v>
      </c>
      <c r="K9" s="157"/>
      <c r="L9" s="157"/>
      <c r="M9" s="157"/>
      <c r="N9" s="157"/>
      <c r="O9" s="157"/>
    </row>
    <row r="10" spans="1:15" ht="33.75" customHeight="1" x14ac:dyDescent="0.3">
      <c r="A10" s="549"/>
      <c r="B10" s="314" t="s">
        <v>29</v>
      </c>
      <c r="C10" s="315">
        <f t="shared" ref="C10:J10" si="4">C9/C$21</f>
        <v>0.22429906542056074</v>
      </c>
      <c r="D10" s="316">
        <f t="shared" si="4"/>
        <v>0.20475192173305382</v>
      </c>
      <c r="E10" s="316">
        <f t="shared" si="4"/>
        <v>0.25</v>
      </c>
      <c r="F10" s="316">
        <f t="shared" si="4"/>
        <v>0.25974025974025972</v>
      </c>
      <c r="G10" s="316">
        <f t="shared" si="4"/>
        <v>0.24802110817941952</v>
      </c>
      <c r="H10" s="316">
        <f t="shared" si="0"/>
        <v>0.546875</v>
      </c>
      <c r="I10" s="317">
        <f t="shared" si="4"/>
        <v>0.25274725274725274</v>
      </c>
      <c r="J10" s="318">
        <f t="shared" si="4"/>
        <v>0.23588219400162119</v>
      </c>
      <c r="K10" s="157"/>
      <c r="L10" s="157"/>
      <c r="M10" s="157"/>
      <c r="N10" s="157"/>
      <c r="O10" s="157"/>
    </row>
    <row r="11" spans="1:15" ht="25.5" customHeight="1" x14ac:dyDescent="0.3">
      <c r="A11" s="491" t="s">
        <v>80</v>
      </c>
      <c r="B11" s="319" t="s">
        <v>20</v>
      </c>
      <c r="C11" s="320">
        <v>55</v>
      </c>
      <c r="D11" s="321">
        <v>59</v>
      </c>
      <c r="E11" s="321">
        <v>27</v>
      </c>
      <c r="F11" s="321">
        <v>23</v>
      </c>
      <c r="G11" s="321">
        <v>22</v>
      </c>
      <c r="H11" s="321">
        <v>19</v>
      </c>
      <c r="I11" s="322">
        <v>18</v>
      </c>
      <c r="J11" s="323">
        <f t="shared" ref="J11" si="5">SUM(C11:I11)</f>
        <v>223</v>
      </c>
      <c r="K11" s="157"/>
      <c r="L11" s="157"/>
      <c r="M11" s="157"/>
      <c r="N11" s="157"/>
      <c r="O11" s="157"/>
    </row>
    <row r="12" spans="1:15" ht="25.5" customHeight="1" x14ac:dyDescent="0.3">
      <c r="A12" s="549"/>
      <c r="B12" s="314" t="s">
        <v>29</v>
      </c>
      <c r="C12" s="315">
        <f t="shared" ref="C12:J12" si="6">C11/C$21</f>
        <v>5.1401869158878503E-2</v>
      </c>
      <c r="D12" s="316">
        <f t="shared" si="6"/>
        <v>4.1229909154437458E-2</v>
      </c>
      <c r="E12" s="316">
        <f t="shared" si="6"/>
        <v>9.6428571428571433E-2</v>
      </c>
      <c r="F12" s="316">
        <f t="shared" si="6"/>
        <v>9.9567099567099568E-2</v>
      </c>
      <c r="G12" s="316">
        <f t="shared" si="6"/>
        <v>5.8047493403693931E-2</v>
      </c>
      <c r="H12" s="316">
        <f t="shared" si="0"/>
        <v>0.1484375</v>
      </c>
      <c r="I12" s="317">
        <f t="shared" si="6"/>
        <v>9.8901098901098897E-2</v>
      </c>
      <c r="J12" s="318">
        <f t="shared" si="6"/>
        <v>6.0253985409348822E-2</v>
      </c>
      <c r="K12" s="157"/>
      <c r="L12" s="157"/>
      <c r="M12" s="157"/>
      <c r="N12" s="157"/>
      <c r="O12" s="157"/>
    </row>
    <row r="13" spans="1:15" ht="25.5" customHeight="1" x14ac:dyDescent="0.3">
      <c r="A13" s="491" t="s">
        <v>81</v>
      </c>
      <c r="B13" s="319" t="s">
        <v>20</v>
      </c>
      <c r="C13" s="320">
        <v>28</v>
      </c>
      <c r="D13" s="321">
        <v>35</v>
      </c>
      <c r="E13" s="321">
        <v>4</v>
      </c>
      <c r="F13" s="321">
        <v>8</v>
      </c>
      <c r="G13" s="321">
        <v>9</v>
      </c>
      <c r="H13" s="321">
        <v>9</v>
      </c>
      <c r="I13" s="322">
        <v>6</v>
      </c>
      <c r="J13" s="323">
        <f t="shared" ref="J13" si="7">SUM(C13:I13)</f>
        <v>99</v>
      </c>
      <c r="K13" s="157"/>
      <c r="L13" s="157"/>
      <c r="M13" s="157"/>
      <c r="N13" s="157"/>
      <c r="O13" s="157"/>
    </row>
    <row r="14" spans="1:15" ht="25.5" customHeight="1" x14ac:dyDescent="0.3">
      <c r="A14" s="549"/>
      <c r="B14" s="314" t="s">
        <v>29</v>
      </c>
      <c r="C14" s="315">
        <f t="shared" ref="C14:J14" si="8">C13/C$21</f>
        <v>2.6168224299065422E-2</v>
      </c>
      <c r="D14" s="316">
        <f t="shared" si="8"/>
        <v>2.445842068483578E-2</v>
      </c>
      <c r="E14" s="316">
        <f t="shared" si="8"/>
        <v>1.4285714285714285E-2</v>
      </c>
      <c r="F14" s="316">
        <f t="shared" si="8"/>
        <v>3.4632034632034632E-2</v>
      </c>
      <c r="G14" s="316">
        <f t="shared" si="8"/>
        <v>2.3746701846965697E-2</v>
      </c>
      <c r="H14" s="316">
        <f t="shared" si="0"/>
        <v>7.03125E-2</v>
      </c>
      <c r="I14" s="317">
        <f t="shared" si="8"/>
        <v>3.2967032967032968E-2</v>
      </c>
      <c r="J14" s="318">
        <f t="shared" si="8"/>
        <v>2.6749527154823021E-2</v>
      </c>
      <c r="K14" s="157"/>
      <c r="L14" s="157"/>
      <c r="M14" s="157"/>
      <c r="N14" s="157"/>
      <c r="O14" s="157"/>
    </row>
    <row r="15" spans="1:15" ht="25.5" customHeight="1" x14ac:dyDescent="0.3">
      <c r="A15" s="491" t="s">
        <v>82</v>
      </c>
      <c r="B15" s="319" t="s">
        <v>20</v>
      </c>
      <c r="C15" s="320">
        <v>16</v>
      </c>
      <c r="D15" s="321">
        <v>102</v>
      </c>
      <c r="E15" s="321">
        <v>6</v>
      </c>
      <c r="F15" s="321">
        <v>3</v>
      </c>
      <c r="G15" s="321">
        <v>9</v>
      </c>
      <c r="H15" s="321">
        <v>3</v>
      </c>
      <c r="I15" s="322">
        <v>9</v>
      </c>
      <c r="J15" s="323">
        <f t="shared" ref="J15" si="9">SUM(C15:I15)</f>
        <v>148</v>
      </c>
      <c r="K15" s="157"/>
      <c r="L15" s="157"/>
      <c r="M15" s="157"/>
      <c r="N15" s="157"/>
      <c r="O15" s="157"/>
    </row>
    <row r="16" spans="1:15" ht="25.5" customHeight="1" x14ac:dyDescent="0.3">
      <c r="A16" s="549"/>
      <c r="B16" s="314" t="s">
        <v>29</v>
      </c>
      <c r="C16" s="315">
        <f t="shared" ref="C16:J16" si="10">C15/C$21</f>
        <v>1.4953271028037384E-2</v>
      </c>
      <c r="D16" s="316">
        <f t="shared" si="10"/>
        <v>7.1278825995807121E-2</v>
      </c>
      <c r="E16" s="316">
        <f t="shared" si="10"/>
        <v>2.1428571428571429E-2</v>
      </c>
      <c r="F16" s="316">
        <f t="shared" si="10"/>
        <v>1.2987012987012988E-2</v>
      </c>
      <c r="G16" s="316">
        <f t="shared" si="10"/>
        <v>2.3746701846965697E-2</v>
      </c>
      <c r="H16" s="316">
        <f t="shared" si="0"/>
        <v>2.34375E-2</v>
      </c>
      <c r="I16" s="317">
        <f t="shared" si="10"/>
        <v>4.9450549450549448E-2</v>
      </c>
      <c r="J16" s="318">
        <f t="shared" si="10"/>
        <v>3.9989192110240476E-2</v>
      </c>
      <c r="K16" s="157"/>
      <c r="L16" s="157"/>
      <c r="M16" s="157"/>
      <c r="N16" s="157"/>
      <c r="O16" s="157"/>
    </row>
    <row r="17" spans="1:15" ht="25.5" customHeight="1" x14ac:dyDescent="0.3">
      <c r="A17" s="550" t="s">
        <v>83</v>
      </c>
      <c r="B17" s="319" t="s">
        <v>20</v>
      </c>
      <c r="C17" s="320">
        <v>11</v>
      </c>
      <c r="D17" s="321">
        <v>18</v>
      </c>
      <c r="E17" s="321">
        <v>3</v>
      </c>
      <c r="F17" s="321">
        <v>0</v>
      </c>
      <c r="G17" s="321">
        <v>2</v>
      </c>
      <c r="H17" s="321">
        <v>0</v>
      </c>
      <c r="I17" s="322">
        <v>0</v>
      </c>
      <c r="J17" s="323">
        <f t="shared" ref="J17" si="11">SUM(C17:I17)</f>
        <v>34</v>
      </c>
      <c r="K17" s="157"/>
      <c r="L17" s="157"/>
      <c r="M17" s="157"/>
      <c r="N17" s="157"/>
      <c r="O17" s="157"/>
    </row>
    <row r="18" spans="1:15" ht="25.5" customHeight="1" x14ac:dyDescent="0.3">
      <c r="A18" s="549"/>
      <c r="B18" s="314" t="s">
        <v>29</v>
      </c>
      <c r="C18" s="315">
        <f t="shared" ref="C18:J18" si="12">C17/C$21</f>
        <v>1.0280373831775701E-2</v>
      </c>
      <c r="D18" s="316">
        <f t="shared" si="12"/>
        <v>1.2578616352201259E-2</v>
      </c>
      <c r="E18" s="316">
        <f t="shared" si="12"/>
        <v>1.0714285714285714E-2</v>
      </c>
      <c r="F18" s="316">
        <f t="shared" si="12"/>
        <v>0</v>
      </c>
      <c r="G18" s="316">
        <f t="shared" si="12"/>
        <v>5.2770448548812663E-3</v>
      </c>
      <c r="H18" s="316">
        <f t="shared" si="0"/>
        <v>0</v>
      </c>
      <c r="I18" s="317">
        <f t="shared" si="12"/>
        <v>0</v>
      </c>
      <c r="J18" s="318">
        <f t="shared" si="12"/>
        <v>9.186706295595785E-3</v>
      </c>
      <c r="K18" s="157"/>
      <c r="L18" s="157"/>
      <c r="M18" s="157"/>
      <c r="N18" s="157"/>
      <c r="O18" s="157"/>
    </row>
    <row r="19" spans="1:15" ht="25.5" customHeight="1" x14ac:dyDescent="0.3">
      <c r="A19" s="550" t="s">
        <v>84</v>
      </c>
      <c r="B19" s="319" t="s">
        <v>20</v>
      </c>
      <c r="C19" s="320">
        <v>578</v>
      </c>
      <c r="D19" s="321">
        <v>787</v>
      </c>
      <c r="E19" s="321">
        <v>122</v>
      </c>
      <c r="F19" s="321">
        <v>96</v>
      </c>
      <c r="G19" s="321">
        <v>167</v>
      </c>
      <c r="H19" s="321">
        <v>0</v>
      </c>
      <c r="I19" s="322">
        <v>72</v>
      </c>
      <c r="J19" s="323">
        <f t="shared" ref="J19" si="13">SUM(C19:I19)</f>
        <v>1822</v>
      </c>
      <c r="K19" s="157"/>
      <c r="L19" s="157"/>
      <c r="M19" s="157"/>
      <c r="N19" s="157"/>
      <c r="O19" s="157"/>
    </row>
    <row r="20" spans="1:15" ht="25.5" customHeight="1" thickBot="1" x14ac:dyDescent="0.35">
      <c r="A20" s="550"/>
      <c r="B20" s="319" t="s">
        <v>29</v>
      </c>
      <c r="C20" s="324">
        <f t="shared" ref="C20:J20" si="14">C19/C$21</f>
        <v>0.54018691588785051</v>
      </c>
      <c r="D20" s="325">
        <f t="shared" si="14"/>
        <v>0.54996505939902163</v>
      </c>
      <c r="E20" s="325">
        <f t="shared" si="14"/>
        <v>0.43571428571428572</v>
      </c>
      <c r="F20" s="325">
        <f t="shared" si="14"/>
        <v>0.41558441558441561</v>
      </c>
      <c r="G20" s="325">
        <f t="shared" si="14"/>
        <v>0.44063324538258575</v>
      </c>
      <c r="H20" s="316">
        <f t="shared" si="0"/>
        <v>0</v>
      </c>
      <c r="I20" s="326">
        <f t="shared" si="14"/>
        <v>0.39560439560439559</v>
      </c>
      <c r="J20" s="327">
        <f t="shared" si="14"/>
        <v>0.49229937854633882</v>
      </c>
      <c r="K20" s="157"/>
      <c r="L20" s="157"/>
      <c r="M20" s="157"/>
      <c r="N20" s="157"/>
      <c r="O20" s="157"/>
    </row>
    <row r="21" spans="1:15" ht="30.75" customHeight="1" x14ac:dyDescent="0.3">
      <c r="A21" s="520" t="s">
        <v>85</v>
      </c>
      <c r="B21" s="328" t="s">
        <v>20</v>
      </c>
      <c r="C21" s="180">
        <f t="shared" ref="C21:J21" si="15">C5+C7+C9+C11+C13+C15+C17+C19</f>
        <v>1070</v>
      </c>
      <c r="D21" s="181">
        <f t="shared" si="15"/>
        <v>1431</v>
      </c>
      <c r="E21" s="181">
        <f t="shared" si="15"/>
        <v>280</v>
      </c>
      <c r="F21" s="181">
        <f t="shared" si="15"/>
        <v>231</v>
      </c>
      <c r="G21" s="181">
        <f t="shared" si="15"/>
        <v>379</v>
      </c>
      <c r="H21" s="181">
        <f t="shared" si="15"/>
        <v>128</v>
      </c>
      <c r="I21" s="182">
        <f t="shared" si="15"/>
        <v>182</v>
      </c>
      <c r="J21" s="288">
        <f t="shared" si="15"/>
        <v>3701</v>
      </c>
      <c r="K21" s="157"/>
      <c r="L21" s="157"/>
      <c r="M21" s="157"/>
      <c r="N21" s="157"/>
      <c r="O21" s="157"/>
    </row>
    <row r="22" spans="1:15" ht="30.75" customHeight="1" thickBot="1" x14ac:dyDescent="0.35">
      <c r="A22" s="521"/>
      <c r="B22" s="329" t="s">
        <v>29</v>
      </c>
      <c r="C22" s="183">
        <f t="shared" ref="C22:I22" si="16">C21/C$21</f>
        <v>1</v>
      </c>
      <c r="D22" s="97">
        <f t="shared" si="16"/>
        <v>1</v>
      </c>
      <c r="E22" s="97">
        <f t="shared" si="16"/>
        <v>1</v>
      </c>
      <c r="F22" s="97">
        <f t="shared" si="16"/>
        <v>1</v>
      </c>
      <c r="G22" s="97">
        <f t="shared" si="16"/>
        <v>1</v>
      </c>
      <c r="H22" s="97">
        <f t="shared" si="16"/>
        <v>1</v>
      </c>
      <c r="I22" s="104">
        <f t="shared" si="16"/>
        <v>1</v>
      </c>
      <c r="J22" s="105">
        <f>J21/J$21</f>
        <v>1</v>
      </c>
      <c r="K22" s="157"/>
      <c r="L22" s="157"/>
      <c r="M22" s="157"/>
      <c r="N22" s="157"/>
      <c r="O22" s="157"/>
    </row>
    <row r="23" spans="1:15" ht="36" customHeight="1" thickBot="1" x14ac:dyDescent="0.35">
      <c r="A23" s="206"/>
      <c r="B23" s="197"/>
      <c r="C23" s="186"/>
      <c r="D23" s="186"/>
      <c r="E23" s="186"/>
      <c r="F23" s="186"/>
      <c r="G23" s="186"/>
      <c r="H23" s="186"/>
      <c r="I23" s="186"/>
      <c r="J23" s="186"/>
      <c r="K23" s="157"/>
      <c r="L23" s="157"/>
      <c r="M23" s="157"/>
      <c r="N23" s="157"/>
      <c r="O23" s="157"/>
    </row>
    <row r="24" spans="1:15" ht="57" customHeight="1" x14ac:dyDescent="0.3">
      <c r="A24" s="289" t="s">
        <v>86</v>
      </c>
      <c r="B24" s="330" t="s">
        <v>20</v>
      </c>
      <c r="C24" s="331">
        <v>2</v>
      </c>
      <c r="D24" s="332">
        <v>282</v>
      </c>
      <c r="E24" s="332">
        <v>42</v>
      </c>
      <c r="F24" s="332">
        <v>3</v>
      </c>
      <c r="G24" s="332">
        <v>254</v>
      </c>
      <c r="H24" s="332">
        <v>95</v>
      </c>
      <c r="I24" s="333">
        <v>90</v>
      </c>
      <c r="J24" s="334">
        <f>SUM(C24:I24)</f>
        <v>768</v>
      </c>
      <c r="K24" s="157"/>
      <c r="L24" s="157"/>
      <c r="M24" s="157"/>
      <c r="N24" s="157"/>
      <c r="O24" s="157"/>
    </row>
    <row r="25" spans="1:15" ht="55.5" customHeight="1" thickBot="1" x14ac:dyDescent="0.35">
      <c r="A25" s="335" t="s">
        <v>67</v>
      </c>
      <c r="B25" s="336" t="s">
        <v>20</v>
      </c>
      <c r="C25" s="337">
        <f t="shared" ref="C25:J25" si="17">C26-C21-C24</f>
        <v>208</v>
      </c>
      <c r="D25" s="338">
        <f t="shared" si="17"/>
        <v>852</v>
      </c>
      <c r="E25" s="338">
        <f t="shared" si="17"/>
        <v>0</v>
      </c>
      <c r="F25" s="338">
        <f t="shared" si="17"/>
        <v>146</v>
      </c>
      <c r="G25" s="338">
        <f t="shared" si="17"/>
        <v>0</v>
      </c>
      <c r="H25" s="338">
        <f t="shared" si="17"/>
        <v>0</v>
      </c>
      <c r="I25" s="339">
        <f t="shared" si="17"/>
        <v>0</v>
      </c>
      <c r="J25" s="340">
        <f t="shared" si="17"/>
        <v>1206</v>
      </c>
      <c r="K25" s="157"/>
      <c r="L25" s="157"/>
      <c r="M25" s="157"/>
      <c r="N25" s="157"/>
      <c r="O25" s="157"/>
    </row>
    <row r="26" spans="1:15" ht="54.75" customHeight="1" thickBot="1" x14ac:dyDescent="0.35">
      <c r="A26" s="341" t="s">
        <v>21</v>
      </c>
      <c r="B26" s="342" t="s">
        <v>20</v>
      </c>
      <c r="C26" s="337">
        <v>1280</v>
      </c>
      <c r="D26" s="338">
        <v>2565</v>
      </c>
      <c r="E26" s="338">
        <v>322</v>
      </c>
      <c r="F26" s="338">
        <v>380</v>
      </c>
      <c r="G26" s="338">
        <v>633</v>
      </c>
      <c r="H26" s="338">
        <v>223</v>
      </c>
      <c r="I26" s="339">
        <v>272</v>
      </c>
      <c r="J26" s="340">
        <f>SUM(C26:I26)</f>
        <v>5675</v>
      </c>
      <c r="K26" s="157"/>
      <c r="L26" s="157"/>
      <c r="M26" s="157"/>
      <c r="N26" s="157"/>
      <c r="O26" s="157"/>
    </row>
    <row r="27" spans="1:15" ht="54.75" customHeight="1" thickBot="1" x14ac:dyDescent="0.35">
      <c r="A27" s="196"/>
      <c r="B27" s="184"/>
      <c r="C27" s="134"/>
      <c r="D27" s="134"/>
      <c r="E27" s="134"/>
      <c r="F27" s="134"/>
      <c r="G27" s="134"/>
      <c r="H27" s="134"/>
      <c r="I27" s="134"/>
      <c r="J27" s="297"/>
      <c r="K27" s="157"/>
      <c r="L27" s="157"/>
      <c r="M27" s="157"/>
      <c r="N27" s="157"/>
      <c r="O27" s="157"/>
    </row>
    <row r="28" spans="1:15" ht="36.75" customHeight="1" x14ac:dyDescent="0.3">
      <c r="A28" s="541" t="s">
        <v>22</v>
      </c>
      <c r="B28" s="542"/>
      <c r="C28" s="542"/>
      <c r="D28" s="39"/>
      <c r="E28" s="39"/>
      <c r="F28" s="39"/>
      <c r="G28" s="39"/>
      <c r="H28" s="39"/>
      <c r="I28" s="39"/>
      <c r="J28" s="208"/>
      <c r="K28" s="157"/>
      <c r="L28" s="157"/>
      <c r="M28" s="157"/>
      <c r="N28" s="157"/>
      <c r="O28" s="157"/>
    </row>
    <row r="29" spans="1:15" ht="36.75" customHeight="1" x14ac:dyDescent="0.3">
      <c r="A29" s="543" t="s">
        <v>23</v>
      </c>
      <c r="B29" s="544"/>
      <c r="C29" s="343">
        <v>4</v>
      </c>
      <c r="D29" s="344">
        <v>5</v>
      </c>
      <c r="E29" s="344">
        <v>2</v>
      </c>
      <c r="F29" s="344">
        <v>1</v>
      </c>
      <c r="G29" s="344">
        <v>1</v>
      </c>
      <c r="H29" s="344">
        <v>1</v>
      </c>
      <c r="I29" s="344">
        <v>3</v>
      </c>
      <c r="J29" s="345">
        <f>SUM(C29:I29)</f>
        <v>17</v>
      </c>
      <c r="K29" s="157"/>
      <c r="L29" s="157"/>
      <c r="M29" s="157"/>
      <c r="N29" s="157"/>
      <c r="O29" s="157"/>
    </row>
    <row r="30" spans="1:15" ht="36.75" customHeight="1" thickBot="1" x14ac:dyDescent="0.35">
      <c r="A30" s="545" t="s">
        <v>24</v>
      </c>
      <c r="B30" s="546"/>
      <c r="C30" s="346">
        <v>5</v>
      </c>
      <c r="D30" s="347">
        <v>11</v>
      </c>
      <c r="E30" s="347">
        <v>2</v>
      </c>
      <c r="F30" s="347">
        <v>2</v>
      </c>
      <c r="G30" s="347">
        <v>1</v>
      </c>
      <c r="H30" s="347">
        <v>1</v>
      </c>
      <c r="I30" s="348">
        <v>3</v>
      </c>
      <c r="J30" s="349">
        <f>SUM(C30:I30)</f>
        <v>25</v>
      </c>
      <c r="K30" s="157"/>
      <c r="L30" s="157"/>
      <c r="M30" s="157"/>
      <c r="N30" s="157"/>
      <c r="O30" s="157"/>
    </row>
    <row r="31" spans="1:15" ht="31.5" customHeight="1" x14ac:dyDescent="0.3">
      <c r="A31" s="350" t="s">
        <v>25</v>
      </c>
      <c r="B31" s="184"/>
      <c r="C31" s="217"/>
      <c r="D31" s="217"/>
      <c r="E31" s="217"/>
      <c r="F31" s="217"/>
      <c r="G31" s="217"/>
      <c r="H31" s="217"/>
      <c r="I31" s="217"/>
      <c r="J31" s="217"/>
      <c r="K31" s="157"/>
      <c r="L31" s="157"/>
      <c r="M31" s="157"/>
      <c r="N31" s="157"/>
      <c r="O31" s="157"/>
    </row>
    <row r="32" spans="1:15" ht="30" customHeight="1" x14ac:dyDescent="0.3">
      <c r="A32" s="547" t="s">
        <v>87</v>
      </c>
      <c r="B32" s="547"/>
      <c r="C32" s="547"/>
      <c r="D32" s="547"/>
      <c r="E32" s="547"/>
      <c r="F32" s="547"/>
      <c r="G32" s="547"/>
      <c r="H32" s="547"/>
      <c r="I32" s="547"/>
      <c r="J32" s="547"/>
      <c r="K32" s="157"/>
      <c r="L32" s="157"/>
      <c r="M32" s="157"/>
      <c r="N32" s="157"/>
      <c r="O32" s="157"/>
    </row>
    <row r="33" spans="1:15" s="351" customFormat="1" ht="33.75" customHeight="1" x14ac:dyDescent="0.3">
      <c r="A33" s="548"/>
      <c r="B33" s="548"/>
      <c r="C33" s="548"/>
      <c r="D33" s="548"/>
      <c r="E33" s="548"/>
      <c r="F33" s="548"/>
      <c r="G33" s="548"/>
      <c r="H33" s="548"/>
      <c r="I33" s="548"/>
      <c r="J33" s="548"/>
    </row>
    <row r="34" spans="1:15" x14ac:dyDescent="0.3">
      <c r="A34" s="157"/>
      <c r="B34" s="157"/>
      <c r="C34" s="157"/>
      <c r="D34" s="157"/>
      <c r="E34" s="157"/>
      <c r="F34" s="157"/>
      <c r="G34" s="157"/>
      <c r="H34" s="157"/>
      <c r="I34" s="157"/>
      <c r="J34" s="157"/>
      <c r="K34" s="157"/>
      <c r="L34" s="157"/>
      <c r="M34" s="157"/>
      <c r="N34" s="157"/>
      <c r="O34" s="157"/>
    </row>
    <row r="35" spans="1:15" x14ac:dyDescent="0.3">
      <c r="A35" s="157"/>
      <c r="B35" s="157"/>
      <c r="C35" s="157"/>
      <c r="D35" s="157"/>
      <c r="E35" s="157"/>
      <c r="F35" s="157"/>
      <c r="G35" s="157"/>
      <c r="H35" s="157"/>
      <c r="I35" s="157"/>
      <c r="J35" s="157"/>
      <c r="K35" s="157"/>
      <c r="L35" s="157"/>
      <c r="M35" s="157"/>
      <c r="N35" s="157"/>
      <c r="O35" s="157"/>
    </row>
    <row r="36" spans="1:15" x14ac:dyDescent="0.3">
      <c r="A36" s="157"/>
      <c r="B36" s="157"/>
      <c r="C36" s="157"/>
      <c r="D36" s="157"/>
      <c r="E36" s="157"/>
      <c r="F36" s="157"/>
      <c r="G36" s="157"/>
      <c r="H36" s="157"/>
      <c r="I36" s="157"/>
      <c r="J36" s="157"/>
      <c r="K36" s="157"/>
      <c r="L36" s="157"/>
      <c r="M36" s="157"/>
      <c r="N36" s="157"/>
      <c r="O36" s="157"/>
    </row>
  </sheetData>
  <mergeCells count="18">
    <mergeCell ref="A7:A8"/>
    <mergeCell ref="A1:J1"/>
    <mergeCell ref="A2:J2"/>
    <mergeCell ref="A3:B4"/>
    <mergeCell ref="C3:J3"/>
    <mergeCell ref="A5:A6"/>
    <mergeCell ref="A33:J33"/>
    <mergeCell ref="A9:A10"/>
    <mergeCell ref="A11:A12"/>
    <mergeCell ref="A13:A14"/>
    <mergeCell ref="A15:A16"/>
    <mergeCell ref="A17:A18"/>
    <mergeCell ref="A19:A20"/>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8" scale="53"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68739-E645-445E-AED7-F8B25836D81F}">
  <sheetPr>
    <tabColor rgb="FF00FF00"/>
    <pageSetUpPr fitToPage="1"/>
  </sheetPr>
  <dimension ref="A1:J38"/>
  <sheetViews>
    <sheetView zoomScale="66" zoomScaleNormal="66" workbookViewId="0">
      <selection sqref="A1:J1"/>
    </sheetView>
  </sheetViews>
  <sheetFormatPr baseColWidth="10" defaultRowHeight="14.4" x14ac:dyDescent="0.3"/>
  <cols>
    <col min="1" max="1" width="57.88671875" customWidth="1"/>
    <col min="2" max="2" width="10.109375" customWidth="1"/>
    <col min="3" max="4" width="22.5546875" customWidth="1"/>
    <col min="5" max="5" width="27.5546875" customWidth="1"/>
    <col min="6" max="10" width="22.5546875" customWidth="1"/>
  </cols>
  <sheetData>
    <row r="1" spans="1:10" s="157" customFormat="1" ht="57" customHeight="1" x14ac:dyDescent="0.3">
      <c r="A1" s="568" t="s">
        <v>139</v>
      </c>
      <c r="B1" s="568"/>
      <c r="C1" s="568"/>
      <c r="D1" s="568"/>
      <c r="E1" s="568"/>
      <c r="F1" s="568"/>
      <c r="G1" s="568"/>
      <c r="H1" s="568"/>
      <c r="I1" s="568"/>
      <c r="J1" s="568"/>
    </row>
    <row r="2" spans="1:10" s="157" customFormat="1" ht="57" customHeight="1" thickBot="1" x14ac:dyDescent="0.35">
      <c r="A2" s="568" t="s">
        <v>149</v>
      </c>
      <c r="B2" s="568"/>
      <c r="C2" s="569"/>
      <c r="D2" s="569"/>
      <c r="E2" s="569"/>
      <c r="F2" s="569"/>
      <c r="G2" s="569"/>
      <c r="H2" s="569"/>
      <c r="I2" s="569"/>
      <c r="J2" s="569"/>
    </row>
    <row r="3" spans="1:10" s="157" customFormat="1" ht="51.75" customHeight="1" thickBot="1" x14ac:dyDescent="0.35">
      <c r="A3" s="561" t="s">
        <v>88</v>
      </c>
      <c r="B3" s="570"/>
      <c r="C3" s="572" t="s">
        <v>2</v>
      </c>
      <c r="D3" s="573"/>
      <c r="E3" s="573"/>
      <c r="F3" s="573"/>
      <c r="G3" s="573"/>
      <c r="H3" s="573"/>
      <c r="I3" s="573"/>
      <c r="J3" s="574"/>
    </row>
    <row r="4" spans="1:10" s="157" customFormat="1" ht="92.25" customHeight="1" thickBot="1" x14ac:dyDescent="0.35">
      <c r="A4" s="562"/>
      <c r="B4" s="571"/>
      <c r="C4" s="159" t="s">
        <v>3</v>
      </c>
      <c r="D4" s="161" t="s">
        <v>4</v>
      </c>
      <c r="E4" s="160" t="s">
        <v>5</v>
      </c>
      <c r="F4" s="161" t="s">
        <v>6</v>
      </c>
      <c r="G4" s="160" t="s">
        <v>7</v>
      </c>
      <c r="H4" s="161" t="s">
        <v>8</v>
      </c>
      <c r="I4" s="162" t="s">
        <v>9</v>
      </c>
      <c r="J4" s="163" t="s">
        <v>10</v>
      </c>
    </row>
    <row r="5" spans="1:10" s="157" customFormat="1" ht="31.5" customHeight="1" x14ac:dyDescent="0.3">
      <c r="A5" s="560" t="s">
        <v>90</v>
      </c>
      <c r="B5" s="352" t="s">
        <v>12</v>
      </c>
      <c r="C5" s="353">
        <v>289</v>
      </c>
      <c r="D5" s="354">
        <v>491</v>
      </c>
      <c r="E5" s="354">
        <v>114</v>
      </c>
      <c r="F5" s="354">
        <v>89</v>
      </c>
      <c r="G5" s="354">
        <v>91</v>
      </c>
      <c r="H5" s="354">
        <v>110</v>
      </c>
      <c r="I5" s="355">
        <v>32</v>
      </c>
      <c r="J5" s="356">
        <f>SUM(C5:I5)</f>
        <v>1216</v>
      </c>
    </row>
    <row r="6" spans="1:10" s="157" customFormat="1" ht="31.5" customHeight="1" x14ac:dyDescent="0.3">
      <c r="A6" s="567"/>
      <c r="B6" s="357" t="s">
        <v>29</v>
      </c>
      <c r="C6" s="170">
        <f t="shared" ref="C6:J6" si="0">C5/C$23</f>
        <v>0.35679012345679012</v>
      </c>
      <c r="D6" s="96">
        <f t="shared" si="0"/>
        <v>0.3612950699043414</v>
      </c>
      <c r="E6" s="96">
        <f t="shared" si="0"/>
        <v>0.35962145110410093</v>
      </c>
      <c r="F6" s="96">
        <f t="shared" si="0"/>
        <v>0.2445054945054945</v>
      </c>
      <c r="G6" s="96">
        <f t="shared" si="0"/>
        <v>0.25</v>
      </c>
      <c r="H6" s="96" t="s">
        <v>17</v>
      </c>
      <c r="I6" s="171">
        <f t="shared" si="0"/>
        <v>0.16161616161616163</v>
      </c>
      <c r="J6" s="358">
        <f t="shared" si="0"/>
        <v>0.33452544704264098</v>
      </c>
    </row>
    <row r="7" spans="1:10" s="157" customFormat="1" ht="25.5" customHeight="1" x14ac:dyDescent="0.3">
      <c r="A7" s="559" t="s">
        <v>91</v>
      </c>
      <c r="B7" s="359" t="s">
        <v>20</v>
      </c>
      <c r="C7" s="360">
        <v>180</v>
      </c>
      <c r="D7" s="361">
        <v>124</v>
      </c>
      <c r="E7" s="361">
        <v>70</v>
      </c>
      <c r="F7" s="361">
        <v>92</v>
      </c>
      <c r="G7" s="361">
        <v>10</v>
      </c>
      <c r="H7" s="361">
        <v>40</v>
      </c>
      <c r="I7" s="362">
        <v>61</v>
      </c>
      <c r="J7" s="363">
        <f t="shared" ref="J7" si="1">SUM(C7:I7)</f>
        <v>577</v>
      </c>
    </row>
    <row r="8" spans="1:10" s="157" customFormat="1" ht="25.5" customHeight="1" x14ac:dyDescent="0.3">
      <c r="A8" s="567"/>
      <c r="B8" s="357" t="s">
        <v>29</v>
      </c>
      <c r="C8" s="170">
        <f t="shared" ref="C8:J8" si="2">C7/C$23</f>
        <v>0.22222222222222221</v>
      </c>
      <c r="D8" s="96">
        <f t="shared" si="2"/>
        <v>9.1243561442236942E-2</v>
      </c>
      <c r="E8" s="96">
        <f t="shared" si="2"/>
        <v>0.22082018927444794</v>
      </c>
      <c r="F8" s="96">
        <f t="shared" si="2"/>
        <v>0.25274725274725274</v>
      </c>
      <c r="G8" s="96">
        <f t="shared" si="2"/>
        <v>2.7472527472527472E-2</v>
      </c>
      <c r="H8" s="96" t="s">
        <v>17</v>
      </c>
      <c r="I8" s="171">
        <f t="shared" si="2"/>
        <v>0.30808080808080807</v>
      </c>
      <c r="J8" s="358">
        <f t="shared" si="2"/>
        <v>0.15873452544704264</v>
      </c>
    </row>
    <row r="9" spans="1:10" s="157" customFormat="1" ht="25.5" customHeight="1" x14ac:dyDescent="0.3">
      <c r="A9" s="559" t="s">
        <v>92</v>
      </c>
      <c r="B9" s="359" t="s">
        <v>20</v>
      </c>
      <c r="C9" s="360">
        <v>178</v>
      </c>
      <c r="D9" s="361">
        <v>149</v>
      </c>
      <c r="E9" s="361">
        <v>62</v>
      </c>
      <c r="F9" s="361">
        <v>23</v>
      </c>
      <c r="G9" s="361">
        <v>172</v>
      </c>
      <c r="H9" s="361">
        <v>5</v>
      </c>
      <c r="I9" s="362">
        <v>7</v>
      </c>
      <c r="J9" s="363">
        <f t="shared" ref="J9" si="3">SUM(C9:I9)</f>
        <v>596</v>
      </c>
    </row>
    <row r="10" spans="1:10" s="157" customFormat="1" ht="25.5" customHeight="1" x14ac:dyDescent="0.3">
      <c r="A10" s="567"/>
      <c r="B10" s="357" t="s">
        <v>29</v>
      </c>
      <c r="C10" s="170">
        <f t="shared" ref="C10:J10" si="4">C9/C$23</f>
        <v>0.21975308641975308</v>
      </c>
      <c r="D10" s="96">
        <f t="shared" si="4"/>
        <v>0.10963944076526858</v>
      </c>
      <c r="E10" s="96">
        <f t="shared" si="4"/>
        <v>0.19558359621451105</v>
      </c>
      <c r="F10" s="96">
        <f t="shared" si="4"/>
        <v>6.3186813186813184E-2</v>
      </c>
      <c r="G10" s="96">
        <f t="shared" si="4"/>
        <v>0.47252747252747251</v>
      </c>
      <c r="H10" s="96" t="s">
        <v>17</v>
      </c>
      <c r="I10" s="171">
        <f t="shared" si="4"/>
        <v>3.5353535353535352E-2</v>
      </c>
      <c r="J10" s="358">
        <f t="shared" si="4"/>
        <v>0.1639614855570839</v>
      </c>
    </row>
    <row r="11" spans="1:10" s="157" customFormat="1" ht="25.5" customHeight="1" x14ac:dyDescent="0.3">
      <c r="A11" s="559" t="s">
        <v>93</v>
      </c>
      <c r="B11" s="359" t="s">
        <v>20</v>
      </c>
      <c r="C11" s="360">
        <v>88</v>
      </c>
      <c r="D11" s="361">
        <v>202</v>
      </c>
      <c r="E11" s="361">
        <v>19</v>
      </c>
      <c r="F11" s="361">
        <v>13</v>
      </c>
      <c r="G11" s="361">
        <v>16</v>
      </c>
      <c r="H11" s="361">
        <v>15</v>
      </c>
      <c r="I11" s="362">
        <v>36</v>
      </c>
      <c r="J11" s="363">
        <f t="shared" ref="J11" si="5">SUM(C11:I11)</f>
        <v>389</v>
      </c>
    </row>
    <row r="12" spans="1:10" s="157" customFormat="1" ht="25.5" customHeight="1" x14ac:dyDescent="0.3">
      <c r="A12" s="567"/>
      <c r="B12" s="357" t="s">
        <v>29</v>
      </c>
      <c r="C12" s="170">
        <f t="shared" ref="C12:J12" si="6">C11/C$23</f>
        <v>0.10864197530864197</v>
      </c>
      <c r="D12" s="96">
        <f t="shared" si="6"/>
        <v>0.14863870493009565</v>
      </c>
      <c r="E12" s="96">
        <f t="shared" si="6"/>
        <v>5.993690851735016E-2</v>
      </c>
      <c r="F12" s="96">
        <f t="shared" si="6"/>
        <v>3.5714285714285712E-2</v>
      </c>
      <c r="G12" s="96">
        <f t="shared" si="6"/>
        <v>4.3956043956043959E-2</v>
      </c>
      <c r="H12" s="96" t="s">
        <v>17</v>
      </c>
      <c r="I12" s="171">
        <f t="shared" si="6"/>
        <v>0.18181818181818182</v>
      </c>
      <c r="J12" s="358">
        <f t="shared" si="6"/>
        <v>0.10701513067400276</v>
      </c>
    </row>
    <row r="13" spans="1:10" s="157" customFormat="1" ht="25.5" customHeight="1" x14ac:dyDescent="0.3">
      <c r="A13" s="559" t="s">
        <v>94</v>
      </c>
      <c r="B13" s="359" t="s">
        <v>20</v>
      </c>
      <c r="C13" s="360">
        <v>39</v>
      </c>
      <c r="D13" s="361">
        <v>332</v>
      </c>
      <c r="E13" s="361">
        <v>32</v>
      </c>
      <c r="F13" s="361">
        <v>107</v>
      </c>
      <c r="G13" s="361">
        <v>47</v>
      </c>
      <c r="H13" s="361">
        <v>38</v>
      </c>
      <c r="I13" s="362">
        <v>55</v>
      </c>
      <c r="J13" s="363">
        <f>SUM(C13:I13)</f>
        <v>650</v>
      </c>
    </row>
    <row r="14" spans="1:10" s="157" customFormat="1" ht="25.5" customHeight="1" x14ac:dyDescent="0.3">
      <c r="A14" s="567"/>
      <c r="B14" s="357" t="s">
        <v>29</v>
      </c>
      <c r="C14" s="170">
        <f t="shared" ref="C14:J14" si="7">C13/C$23</f>
        <v>4.8148148148148148E-2</v>
      </c>
      <c r="D14" s="96">
        <f t="shared" si="7"/>
        <v>0.24429727740986018</v>
      </c>
      <c r="E14" s="96">
        <f t="shared" si="7"/>
        <v>0.10094637223974763</v>
      </c>
      <c r="F14" s="96">
        <f t="shared" si="7"/>
        <v>0.29395604395604397</v>
      </c>
      <c r="G14" s="96">
        <f t="shared" si="7"/>
        <v>0.12912087912087913</v>
      </c>
      <c r="H14" s="96" t="s">
        <v>17</v>
      </c>
      <c r="I14" s="171">
        <f t="shared" si="7"/>
        <v>0.27777777777777779</v>
      </c>
      <c r="J14" s="358">
        <f t="shared" si="7"/>
        <v>0.17881705639614856</v>
      </c>
    </row>
    <row r="15" spans="1:10" s="157" customFormat="1" ht="25.5" customHeight="1" x14ac:dyDescent="0.3">
      <c r="A15" s="559" t="s">
        <v>95</v>
      </c>
      <c r="B15" s="359" t="s">
        <v>20</v>
      </c>
      <c r="C15" s="360">
        <v>29</v>
      </c>
      <c r="D15" s="361">
        <v>61</v>
      </c>
      <c r="E15" s="361">
        <v>11</v>
      </c>
      <c r="F15" s="361">
        <v>12</v>
      </c>
      <c r="G15" s="361">
        <v>9</v>
      </c>
      <c r="H15" s="361">
        <v>15</v>
      </c>
      <c r="I15" s="362">
        <v>4</v>
      </c>
      <c r="J15" s="363">
        <f t="shared" ref="J15" si="8">SUM(C15:I15)</f>
        <v>141</v>
      </c>
    </row>
    <row r="16" spans="1:10" s="157" customFormat="1" ht="25.5" customHeight="1" x14ac:dyDescent="0.3">
      <c r="A16" s="567"/>
      <c r="B16" s="357" t="s">
        <v>29</v>
      </c>
      <c r="C16" s="170">
        <f t="shared" ref="C16:J16" si="9">C15/C$23</f>
        <v>3.580246913580247E-2</v>
      </c>
      <c r="D16" s="96">
        <f t="shared" si="9"/>
        <v>4.4885945548197206E-2</v>
      </c>
      <c r="E16" s="96">
        <f t="shared" si="9"/>
        <v>3.4700315457413249E-2</v>
      </c>
      <c r="F16" s="96">
        <f t="shared" si="9"/>
        <v>3.2967032967032968E-2</v>
      </c>
      <c r="G16" s="96">
        <f t="shared" si="9"/>
        <v>2.4725274725274724E-2</v>
      </c>
      <c r="H16" s="96" t="s">
        <v>17</v>
      </c>
      <c r="I16" s="171">
        <f t="shared" si="9"/>
        <v>2.0202020202020204E-2</v>
      </c>
      <c r="J16" s="358">
        <f t="shared" si="9"/>
        <v>3.878954607977992E-2</v>
      </c>
    </row>
    <row r="17" spans="1:10" s="157" customFormat="1" ht="25.5" customHeight="1" x14ac:dyDescent="0.3">
      <c r="A17" s="559" t="s">
        <v>96</v>
      </c>
      <c r="B17" s="359" t="s">
        <v>20</v>
      </c>
      <c r="C17" s="360">
        <v>1</v>
      </c>
      <c r="D17" s="361"/>
      <c r="E17" s="361">
        <v>4</v>
      </c>
      <c r="F17" s="361">
        <v>3</v>
      </c>
      <c r="G17" s="361">
        <v>2</v>
      </c>
      <c r="H17" s="361">
        <v>0</v>
      </c>
      <c r="I17" s="362">
        <v>1</v>
      </c>
      <c r="J17" s="363">
        <f t="shared" ref="J17" si="10">SUM(C17:I17)</f>
        <v>11</v>
      </c>
    </row>
    <row r="18" spans="1:10" s="157" customFormat="1" ht="25.5" customHeight="1" x14ac:dyDescent="0.3">
      <c r="A18" s="567"/>
      <c r="B18" s="357" t="s">
        <v>29</v>
      </c>
      <c r="C18" s="170">
        <f t="shared" ref="C18:J18" si="11">C17/C$23</f>
        <v>1.2345679012345679E-3</v>
      </c>
      <c r="D18" s="96">
        <f t="shared" si="11"/>
        <v>0</v>
      </c>
      <c r="E18" s="96">
        <f t="shared" si="11"/>
        <v>1.2618296529968454E-2</v>
      </c>
      <c r="F18" s="96">
        <f t="shared" si="11"/>
        <v>8.241758241758242E-3</v>
      </c>
      <c r="G18" s="96">
        <f t="shared" si="11"/>
        <v>5.4945054945054949E-3</v>
      </c>
      <c r="H18" s="96" t="s">
        <v>17</v>
      </c>
      <c r="I18" s="171">
        <f t="shared" si="11"/>
        <v>5.0505050505050509E-3</v>
      </c>
      <c r="J18" s="358">
        <f t="shared" si="11"/>
        <v>3.0261348005502062E-3</v>
      </c>
    </row>
    <row r="19" spans="1:10" s="157" customFormat="1" ht="25.5" customHeight="1" x14ac:dyDescent="0.3">
      <c r="A19" s="559" t="s">
        <v>97</v>
      </c>
      <c r="B19" s="359" t="s">
        <v>20</v>
      </c>
      <c r="C19" s="360">
        <v>2</v>
      </c>
      <c r="D19" s="361"/>
      <c r="E19" s="361">
        <v>0</v>
      </c>
      <c r="F19" s="361">
        <v>25</v>
      </c>
      <c r="G19" s="361">
        <v>4</v>
      </c>
      <c r="H19" s="361">
        <v>0</v>
      </c>
      <c r="I19" s="362">
        <v>0</v>
      </c>
      <c r="J19" s="363">
        <f t="shared" ref="J19" si="12">SUM(C19:I19)</f>
        <v>31</v>
      </c>
    </row>
    <row r="20" spans="1:10" s="157" customFormat="1" ht="25.5" customHeight="1" x14ac:dyDescent="0.3">
      <c r="A20" s="567"/>
      <c r="B20" s="357" t="s">
        <v>29</v>
      </c>
      <c r="C20" s="170">
        <f t="shared" ref="C20:J20" si="13">C19/C$23</f>
        <v>2.4691358024691358E-3</v>
      </c>
      <c r="D20" s="96">
        <f t="shared" si="13"/>
        <v>0</v>
      </c>
      <c r="E20" s="96">
        <f t="shared" si="13"/>
        <v>0</v>
      </c>
      <c r="F20" s="96">
        <f t="shared" si="13"/>
        <v>6.8681318681318687E-2</v>
      </c>
      <c r="G20" s="96">
        <f t="shared" si="13"/>
        <v>1.098901098901099E-2</v>
      </c>
      <c r="H20" s="96" t="s">
        <v>17</v>
      </c>
      <c r="I20" s="171">
        <f t="shared" si="13"/>
        <v>0</v>
      </c>
      <c r="J20" s="358">
        <f t="shared" si="13"/>
        <v>8.5281980742778537E-3</v>
      </c>
    </row>
    <row r="21" spans="1:10" s="157" customFormat="1" ht="25.5" customHeight="1" x14ac:dyDescent="0.3">
      <c r="A21" s="559" t="s">
        <v>98</v>
      </c>
      <c r="B21" s="359" t="s">
        <v>20</v>
      </c>
      <c r="C21" s="360">
        <v>4</v>
      </c>
      <c r="D21" s="361">
        <v>0</v>
      </c>
      <c r="E21" s="361">
        <v>5</v>
      </c>
      <c r="F21" s="361">
        <v>0</v>
      </c>
      <c r="G21" s="361">
        <v>13</v>
      </c>
      <c r="H21" s="361">
        <v>0</v>
      </c>
      <c r="I21" s="362">
        <v>2</v>
      </c>
      <c r="J21" s="363">
        <f t="shared" ref="J21" si="14">SUM(C21:I21)</f>
        <v>24</v>
      </c>
    </row>
    <row r="22" spans="1:10" s="157" customFormat="1" ht="25.5" customHeight="1" thickBot="1" x14ac:dyDescent="0.35">
      <c r="A22" s="560"/>
      <c r="B22" s="359" t="s">
        <v>29</v>
      </c>
      <c r="C22" s="284">
        <f t="shared" ref="C22:J22" si="15">C21/C$23</f>
        <v>4.9382716049382715E-3</v>
      </c>
      <c r="D22" s="285">
        <f t="shared" si="15"/>
        <v>0</v>
      </c>
      <c r="E22" s="285">
        <f t="shared" si="15"/>
        <v>1.5772870662460567E-2</v>
      </c>
      <c r="F22" s="285">
        <f t="shared" si="15"/>
        <v>0</v>
      </c>
      <c r="G22" s="285">
        <f t="shared" si="15"/>
        <v>3.5714285714285712E-2</v>
      </c>
      <c r="H22" s="285" t="s">
        <v>17</v>
      </c>
      <c r="I22" s="286">
        <f t="shared" si="15"/>
        <v>1.0101010101010102E-2</v>
      </c>
      <c r="J22" s="364">
        <f t="shared" si="15"/>
        <v>6.6024759284731777E-3</v>
      </c>
    </row>
    <row r="23" spans="1:10" s="157" customFormat="1" ht="27" customHeight="1" x14ac:dyDescent="0.3">
      <c r="A23" s="561" t="s">
        <v>99</v>
      </c>
      <c r="B23" s="352" t="s">
        <v>20</v>
      </c>
      <c r="C23" s="365">
        <f t="shared" ref="C23:J23" si="16">C5+C7+C9+C11+C13+C15+C17+C19+C21</f>
        <v>810</v>
      </c>
      <c r="D23" s="366">
        <f t="shared" si="16"/>
        <v>1359</v>
      </c>
      <c r="E23" s="366">
        <f t="shared" si="16"/>
        <v>317</v>
      </c>
      <c r="F23" s="366">
        <f t="shared" si="16"/>
        <v>364</v>
      </c>
      <c r="G23" s="366">
        <f t="shared" si="16"/>
        <v>364</v>
      </c>
      <c r="H23" s="365" t="s">
        <v>16</v>
      </c>
      <c r="I23" s="208">
        <f t="shared" si="16"/>
        <v>198</v>
      </c>
      <c r="J23" s="208">
        <f t="shared" si="16"/>
        <v>3635</v>
      </c>
    </row>
    <row r="24" spans="1:10" s="157" customFormat="1" ht="27" customHeight="1" thickBot="1" x14ac:dyDescent="0.35">
      <c r="A24" s="562"/>
      <c r="B24" s="367" t="s">
        <v>29</v>
      </c>
      <c r="C24" s="183">
        <f t="shared" ref="C24:I24" si="17">C23/C$23</f>
        <v>1</v>
      </c>
      <c r="D24" s="97">
        <f t="shared" si="17"/>
        <v>1</v>
      </c>
      <c r="E24" s="97">
        <f t="shared" si="17"/>
        <v>1</v>
      </c>
      <c r="F24" s="97">
        <f t="shared" si="17"/>
        <v>1</v>
      </c>
      <c r="G24" s="97">
        <f t="shared" si="17"/>
        <v>1</v>
      </c>
      <c r="H24" s="97" t="s">
        <v>17</v>
      </c>
      <c r="I24" s="104">
        <f t="shared" si="17"/>
        <v>1</v>
      </c>
      <c r="J24" s="368">
        <f>J23/J$23</f>
        <v>1</v>
      </c>
    </row>
    <row r="25" spans="1:10" s="157" customFormat="1" ht="36" customHeight="1" thickBot="1" x14ac:dyDescent="0.35">
      <c r="A25" s="184"/>
      <c r="B25" s="185"/>
      <c r="C25" s="186"/>
      <c r="D25" s="186"/>
      <c r="E25" s="186"/>
      <c r="F25" s="186"/>
      <c r="G25" s="186"/>
      <c r="H25" s="186"/>
      <c r="I25" s="186"/>
      <c r="J25" s="186"/>
    </row>
    <row r="26" spans="1:10" s="157" customFormat="1" ht="45.75" customHeight="1" x14ac:dyDescent="0.3">
      <c r="A26" s="369" t="s">
        <v>100</v>
      </c>
      <c r="B26" s="370" t="s">
        <v>20</v>
      </c>
      <c r="C26" s="371">
        <v>261</v>
      </c>
      <c r="D26" s="372">
        <v>533</v>
      </c>
      <c r="E26" s="372">
        <v>5</v>
      </c>
      <c r="F26" s="372">
        <v>16</v>
      </c>
      <c r="G26" s="372">
        <v>269</v>
      </c>
      <c r="H26" s="373">
        <v>0</v>
      </c>
      <c r="I26" s="374">
        <v>74</v>
      </c>
      <c r="J26" s="375">
        <f>SUM(C26:I26)</f>
        <v>1158</v>
      </c>
    </row>
    <row r="27" spans="1:10" s="157" customFormat="1" ht="45.75" customHeight="1" thickBot="1" x14ac:dyDescent="0.35">
      <c r="A27" s="376" t="s">
        <v>67</v>
      </c>
      <c r="B27" s="367" t="s">
        <v>20</v>
      </c>
      <c r="C27" s="377">
        <f t="shared" ref="C27:I27" si="18">C28-C23-C26</f>
        <v>209</v>
      </c>
      <c r="D27" s="378">
        <f t="shared" si="18"/>
        <v>673</v>
      </c>
      <c r="E27" s="378">
        <f t="shared" si="18"/>
        <v>0</v>
      </c>
      <c r="F27" s="378">
        <f t="shared" si="18"/>
        <v>0</v>
      </c>
      <c r="G27" s="378">
        <f t="shared" si="18"/>
        <v>0</v>
      </c>
      <c r="H27" s="379">
        <v>240</v>
      </c>
      <c r="I27" s="380">
        <f t="shared" si="18"/>
        <v>0</v>
      </c>
      <c r="J27" s="381">
        <f>+I27+H27+G27+F27+E27+D27+C27</f>
        <v>1122</v>
      </c>
    </row>
    <row r="28" spans="1:10" s="157" customFormat="1" ht="45.75" customHeight="1" thickBot="1" x14ac:dyDescent="0.35">
      <c r="A28" s="382" t="s">
        <v>21</v>
      </c>
      <c r="B28" s="367" t="s">
        <v>20</v>
      </c>
      <c r="C28" s="383">
        <v>1280</v>
      </c>
      <c r="D28" s="379">
        <v>2565</v>
      </c>
      <c r="E28" s="379">
        <v>322</v>
      </c>
      <c r="F28" s="379">
        <v>380</v>
      </c>
      <c r="G28" s="379">
        <v>633</v>
      </c>
      <c r="H28" s="379">
        <v>223</v>
      </c>
      <c r="I28" s="384">
        <v>272</v>
      </c>
      <c r="J28" s="381">
        <f>+I28+H28+G28+F28+E28+D28+C28</f>
        <v>5675</v>
      </c>
    </row>
    <row r="29" spans="1:10" s="157" customFormat="1" ht="48.75" customHeight="1" thickBot="1" x14ac:dyDescent="0.35">
      <c r="A29" s="196"/>
      <c r="B29" s="184"/>
      <c r="C29" s="134"/>
      <c r="D29" s="134"/>
      <c r="E29" s="134"/>
      <c r="F29" s="134"/>
      <c r="G29" s="134"/>
      <c r="H29" s="134"/>
      <c r="I29" s="134"/>
      <c r="J29" s="297"/>
    </row>
    <row r="30" spans="1:10" s="157" customFormat="1" ht="39.75" customHeight="1" x14ac:dyDescent="0.3">
      <c r="A30" s="505" t="s">
        <v>22</v>
      </c>
      <c r="B30" s="506"/>
      <c r="C30" s="506"/>
      <c r="D30" s="39"/>
      <c r="E30" s="39"/>
      <c r="F30" s="39"/>
      <c r="G30" s="39"/>
      <c r="H30" s="39"/>
      <c r="I30" s="39"/>
      <c r="J30" s="208"/>
    </row>
    <row r="31" spans="1:10" s="157" customFormat="1" ht="39.75" customHeight="1" x14ac:dyDescent="0.3">
      <c r="A31" s="563" t="s">
        <v>23</v>
      </c>
      <c r="B31" s="564"/>
      <c r="C31" s="385">
        <v>5</v>
      </c>
      <c r="D31" s="386">
        <v>6</v>
      </c>
      <c r="E31" s="387">
        <v>2</v>
      </c>
      <c r="F31" s="387">
        <v>2</v>
      </c>
      <c r="G31" s="387">
        <v>1</v>
      </c>
      <c r="H31" s="387">
        <v>1</v>
      </c>
      <c r="I31" s="387">
        <v>3</v>
      </c>
      <c r="J31" s="388">
        <f>SUM(C31:I31)</f>
        <v>20</v>
      </c>
    </row>
    <row r="32" spans="1:10" s="157" customFormat="1" ht="39.75" customHeight="1" thickBot="1" x14ac:dyDescent="0.35">
      <c r="A32" s="565" t="s">
        <v>24</v>
      </c>
      <c r="B32" s="566"/>
      <c r="C32" s="389">
        <v>5</v>
      </c>
      <c r="D32" s="390">
        <v>11</v>
      </c>
      <c r="E32" s="390">
        <v>2</v>
      </c>
      <c r="F32" s="390">
        <v>2</v>
      </c>
      <c r="G32" s="390">
        <v>1</v>
      </c>
      <c r="H32" s="390">
        <v>1</v>
      </c>
      <c r="I32" s="391">
        <v>3</v>
      </c>
      <c r="J32" s="392">
        <f>SUM(C32:I32)</f>
        <v>25</v>
      </c>
    </row>
    <row r="33" spans="1:10" s="157" customFormat="1" ht="31.5" customHeight="1" x14ac:dyDescent="0.3">
      <c r="A33" s="157" t="s">
        <v>25</v>
      </c>
      <c r="B33" s="216"/>
      <c r="C33" s="217"/>
      <c r="D33" s="217"/>
      <c r="E33" s="217"/>
      <c r="F33" s="217"/>
      <c r="G33" s="217"/>
      <c r="H33" s="217"/>
      <c r="I33" s="217"/>
      <c r="J33" s="217"/>
    </row>
    <row r="34" spans="1:10" s="157" customFormat="1" x14ac:dyDescent="0.3"/>
    <row r="35" spans="1:10" s="157" customFormat="1" x14ac:dyDescent="0.3"/>
    <row r="36" spans="1:10" s="157" customFormat="1" x14ac:dyDescent="0.3"/>
    <row r="37" spans="1:10" s="157" customFormat="1" x14ac:dyDescent="0.3"/>
    <row r="38" spans="1:10" s="157" customFormat="1" x14ac:dyDescent="0.3"/>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8" scale="5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209F7-0B44-4509-B2BB-18BE0D18A24F}">
  <sheetPr>
    <tabColor rgb="FF00FF00"/>
    <pageSetUpPr fitToPage="1"/>
  </sheetPr>
  <dimension ref="A1:J40"/>
  <sheetViews>
    <sheetView zoomScale="65" zoomScaleNormal="62" workbookViewId="0">
      <selection sqref="A1:J1"/>
    </sheetView>
  </sheetViews>
  <sheetFormatPr baseColWidth="10" defaultRowHeight="14.4" x14ac:dyDescent="0.3"/>
  <cols>
    <col min="1" max="1" width="51.88671875" customWidth="1"/>
    <col min="2" max="2" width="13.88671875" customWidth="1"/>
    <col min="3" max="4" width="24.44140625" customWidth="1"/>
    <col min="5" max="5" width="30.109375" customWidth="1"/>
    <col min="6" max="10" width="24.44140625" customWidth="1"/>
  </cols>
  <sheetData>
    <row r="1" spans="1:10" ht="57" customHeight="1" x14ac:dyDescent="0.3">
      <c r="A1" s="481" t="s">
        <v>101</v>
      </c>
      <c r="B1" s="481"/>
      <c r="C1" s="481"/>
      <c r="D1" s="481"/>
      <c r="E1" s="481"/>
      <c r="F1" s="481"/>
      <c r="G1" s="481"/>
      <c r="H1" s="481"/>
      <c r="I1" s="481"/>
      <c r="J1" s="481"/>
    </row>
    <row r="2" spans="1:10" ht="57" customHeight="1" thickBot="1" x14ac:dyDescent="0.35">
      <c r="A2" s="481" t="s">
        <v>150</v>
      </c>
      <c r="B2" s="481"/>
      <c r="C2" s="483"/>
      <c r="D2" s="483"/>
      <c r="E2" s="483"/>
      <c r="F2" s="483"/>
      <c r="G2" s="483"/>
      <c r="H2" s="483"/>
      <c r="I2" s="483"/>
      <c r="J2" s="483"/>
    </row>
    <row r="3" spans="1:10" ht="51.75" customHeight="1" thickBot="1" x14ac:dyDescent="0.35">
      <c r="A3" s="446" t="s">
        <v>102</v>
      </c>
      <c r="B3" s="447"/>
      <c r="C3" s="461" t="s">
        <v>2</v>
      </c>
      <c r="D3" s="462"/>
      <c r="E3" s="462"/>
      <c r="F3" s="462"/>
      <c r="G3" s="462"/>
      <c r="H3" s="462"/>
      <c r="I3" s="462"/>
      <c r="J3" s="463"/>
    </row>
    <row r="4" spans="1:10" ht="48" customHeight="1" thickBot="1" x14ac:dyDescent="0.35">
      <c r="A4" s="448"/>
      <c r="B4" s="449"/>
      <c r="C4" s="159" t="s">
        <v>3</v>
      </c>
      <c r="D4" s="161" t="s">
        <v>4</v>
      </c>
      <c r="E4" s="161" t="s">
        <v>5</v>
      </c>
      <c r="F4" s="160" t="s">
        <v>6</v>
      </c>
      <c r="G4" s="160" t="s">
        <v>7</v>
      </c>
      <c r="H4" s="161" t="s">
        <v>89</v>
      </c>
      <c r="I4" s="162" t="s">
        <v>9</v>
      </c>
      <c r="J4" s="163" t="s">
        <v>10</v>
      </c>
    </row>
    <row r="5" spans="1:10" ht="31.5" customHeight="1" x14ac:dyDescent="0.3">
      <c r="A5" s="577" t="s">
        <v>103</v>
      </c>
      <c r="B5" s="164" t="s">
        <v>20</v>
      </c>
      <c r="C5" s="165">
        <v>743</v>
      </c>
      <c r="D5" s="166">
        <v>17</v>
      </c>
      <c r="E5" s="166">
        <v>37</v>
      </c>
      <c r="F5" s="166">
        <v>14</v>
      </c>
      <c r="G5" s="166">
        <v>58</v>
      </c>
      <c r="H5" s="166">
        <v>5</v>
      </c>
      <c r="I5" s="167">
        <v>7</v>
      </c>
      <c r="J5" s="168">
        <f>SUM(C5:I5)</f>
        <v>881</v>
      </c>
    </row>
    <row r="6" spans="1:10" ht="31.5" customHeight="1" x14ac:dyDescent="0.3">
      <c r="A6" s="576"/>
      <c r="B6" s="169" t="s">
        <v>29</v>
      </c>
      <c r="C6" s="170">
        <f t="shared" ref="C6:J20" si="0">C5/C$29</f>
        <v>0.70560303893637222</v>
      </c>
      <c r="D6" s="96">
        <f t="shared" si="0"/>
        <v>1.3832384052074858E-2</v>
      </c>
      <c r="E6" s="96">
        <f t="shared" si="0"/>
        <v>0.13405797101449277</v>
      </c>
      <c r="F6" s="96">
        <f t="shared" si="0"/>
        <v>6.0085836909871244E-2</v>
      </c>
      <c r="G6" s="96">
        <f t="shared" si="0"/>
        <v>0.10450450450450451</v>
      </c>
      <c r="H6" s="96">
        <f t="shared" si="0"/>
        <v>2.358490566037736E-2</v>
      </c>
      <c r="I6" s="171">
        <f t="shared" si="0"/>
        <v>3.0837004405286344E-2</v>
      </c>
      <c r="J6" s="172">
        <f t="shared" si="0"/>
        <v>0.23276089828269486</v>
      </c>
    </row>
    <row r="7" spans="1:10" ht="25.5" customHeight="1" x14ac:dyDescent="0.3">
      <c r="A7" s="575" t="s">
        <v>140</v>
      </c>
      <c r="B7" s="175" t="s">
        <v>20</v>
      </c>
      <c r="C7" s="113">
        <v>18</v>
      </c>
      <c r="D7" s="114">
        <v>3</v>
      </c>
      <c r="E7" s="114">
        <v>147</v>
      </c>
      <c r="F7" s="114">
        <v>14</v>
      </c>
      <c r="G7" s="114">
        <v>7</v>
      </c>
      <c r="H7" s="114">
        <v>3</v>
      </c>
      <c r="I7" s="176">
        <v>1</v>
      </c>
      <c r="J7" s="115">
        <f t="shared" ref="J7" si="1">SUM(C7:I7)</f>
        <v>193</v>
      </c>
    </row>
    <row r="8" spans="1:10" ht="25.5" customHeight="1" x14ac:dyDescent="0.3">
      <c r="A8" s="576"/>
      <c r="B8" s="169" t="s">
        <v>29</v>
      </c>
      <c r="C8" s="170">
        <f t="shared" ref="C8:J8" si="2">C7/C$29</f>
        <v>1.7094017094017096E-2</v>
      </c>
      <c r="D8" s="96">
        <f t="shared" si="2"/>
        <v>2.4410089503661514E-3</v>
      </c>
      <c r="E8" s="96">
        <f t="shared" si="2"/>
        <v>0.53260869565217395</v>
      </c>
      <c r="F8" s="96">
        <f t="shared" si="2"/>
        <v>6.0085836909871244E-2</v>
      </c>
      <c r="G8" s="96">
        <f t="shared" si="2"/>
        <v>1.2612612612612612E-2</v>
      </c>
      <c r="H8" s="96">
        <f t="shared" si="0"/>
        <v>1.4150943396226415E-2</v>
      </c>
      <c r="I8" s="171">
        <f t="shared" si="2"/>
        <v>4.4052863436123352E-3</v>
      </c>
      <c r="J8" s="172">
        <f t="shared" si="2"/>
        <v>5.099075297225892E-2</v>
      </c>
    </row>
    <row r="9" spans="1:10" ht="25.5" customHeight="1" x14ac:dyDescent="0.3">
      <c r="A9" s="575" t="s">
        <v>104</v>
      </c>
      <c r="B9" s="175" t="s">
        <v>20</v>
      </c>
      <c r="C9" s="113">
        <v>20</v>
      </c>
      <c r="D9" s="114">
        <v>948</v>
      </c>
      <c r="E9" s="114">
        <v>8</v>
      </c>
      <c r="F9" s="114">
        <v>7</v>
      </c>
      <c r="G9" s="114">
        <v>28</v>
      </c>
      <c r="H9" s="114">
        <v>4</v>
      </c>
      <c r="I9" s="176">
        <v>23</v>
      </c>
      <c r="J9" s="115">
        <f t="shared" ref="J9" si="3">SUM(C9:I9)</f>
        <v>1038</v>
      </c>
    </row>
    <row r="10" spans="1:10" ht="25.5" customHeight="1" x14ac:dyDescent="0.3">
      <c r="A10" s="576"/>
      <c r="B10" s="169" t="s">
        <v>29</v>
      </c>
      <c r="C10" s="170">
        <f t="shared" ref="C10:J10" si="4">C9/C$29</f>
        <v>1.8993352326685659E-2</v>
      </c>
      <c r="D10" s="96">
        <f t="shared" si="4"/>
        <v>0.77135882831570379</v>
      </c>
      <c r="E10" s="96">
        <f t="shared" si="4"/>
        <v>2.8985507246376812E-2</v>
      </c>
      <c r="F10" s="96">
        <f t="shared" si="4"/>
        <v>3.0042918454935622E-2</v>
      </c>
      <c r="G10" s="96">
        <f t="shared" si="4"/>
        <v>5.0450450450450449E-2</v>
      </c>
      <c r="H10" s="96">
        <f t="shared" si="0"/>
        <v>1.8867924528301886E-2</v>
      </c>
      <c r="I10" s="171">
        <f t="shared" si="4"/>
        <v>0.1013215859030837</v>
      </c>
      <c r="J10" s="172">
        <f t="shared" si="4"/>
        <v>0.27424042272126814</v>
      </c>
    </row>
    <row r="11" spans="1:10" ht="25.5" customHeight="1" x14ac:dyDescent="0.3">
      <c r="A11" s="575" t="s">
        <v>105</v>
      </c>
      <c r="B11" s="175" t="s">
        <v>20</v>
      </c>
      <c r="C11" s="113">
        <v>18</v>
      </c>
      <c r="D11" s="114">
        <v>6</v>
      </c>
      <c r="E11" s="114">
        <v>35</v>
      </c>
      <c r="F11" s="114">
        <v>149</v>
      </c>
      <c r="G11" s="114">
        <v>3</v>
      </c>
      <c r="H11" s="114">
        <v>5</v>
      </c>
      <c r="I11" s="176">
        <v>2</v>
      </c>
      <c r="J11" s="115">
        <f t="shared" ref="J11" si="5">SUM(C11:I11)</f>
        <v>218</v>
      </c>
    </row>
    <row r="12" spans="1:10" ht="25.5" customHeight="1" x14ac:dyDescent="0.3">
      <c r="A12" s="576"/>
      <c r="B12" s="169" t="s">
        <v>29</v>
      </c>
      <c r="C12" s="170">
        <f t="shared" ref="C12:J12" si="6">C11/C$29</f>
        <v>1.7094017094017096E-2</v>
      </c>
      <c r="D12" s="96">
        <f t="shared" si="6"/>
        <v>4.8820179007323028E-3</v>
      </c>
      <c r="E12" s="96">
        <f t="shared" si="6"/>
        <v>0.12681159420289856</v>
      </c>
      <c r="F12" s="96">
        <f t="shared" si="6"/>
        <v>0.63948497854077258</v>
      </c>
      <c r="G12" s="96">
        <f t="shared" si="6"/>
        <v>5.4054054054054057E-3</v>
      </c>
      <c r="H12" s="96">
        <f t="shared" si="0"/>
        <v>2.358490566037736E-2</v>
      </c>
      <c r="I12" s="171">
        <f t="shared" si="6"/>
        <v>8.8105726872246704E-3</v>
      </c>
      <c r="J12" s="172">
        <f t="shared" si="6"/>
        <v>5.759577278731836E-2</v>
      </c>
    </row>
    <row r="13" spans="1:10" ht="25.5" customHeight="1" x14ac:dyDescent="0.3">
      <c r="A13" s="575" t="s">
        <v>106</v>
      </c>
      <c r="B13" s="175" t="s">
        <v>20</v>
      </c>
      <c r="C13" s="113">
        <v>48</v>
      </c>
      <c r="D13" s="114">
        <v>12</v>
      </c>
      <c r="E13" s="114">
        <v>15</v>
      </c>
      <c r="F13" s="114">
        <v>6</v>
      </c>
      <c r="G13" s="114">
        <v>313</v>
      </c>
      <c r="H13" s="114">
        <v>2</v>
      </c>
      <c r="I13" s="176">
        <v>4</v>
      </c>
      <c r="J13" s="115">
        <f t="shared" ref="J13" si="7">SUM(C13:I13)</f>
        <v>400</v>
      </c>
    </row>
    <row r="14" spans="1:10" ht="25.5" customHeight="1" x14ac:dyDescent="0.3">
      <c r="A14" s="576"/>
      <c r="B14" s="169" t="s">
        <v>29</v>
      </c>
      <c r="C14" s="170">
        <f t="shared" ref="C14:J14" si="8">C13/C$29</f>
        <v>4.5584045584045586E-2</v>
      </c>
      <c r="D14" s="96">
        <f t="shared" si="8"/>
        <v>9.7640358014646055E-3</v>
      </c>
      <c r="E14" s="96">
        <f t="shared" si="8"/>
        <v>5.434782608695652E-2</v>
      </c>
      <c r="F14" s="96">
        <f t="shared" si="8"/>
        <v>2.575107296137339E-2</v>
      </c>
      <c r="G14" s="96">
        <f t="shared" si="8"/>
        <v>0.56396396396396398</v>
      </c>
      <c r="H14" s="96">
        <f t="shared" si="0"/>
        <v>9.433962264150943E-3</v>
      </c>
      <c r="I14" s="171">
        <f t="shared" si="8"/>
        <v>1.7621145374449341E-2</v>
      </c>
      <c r="J14" s="172">
        <f t="shared" si="8"/>
        <v>0.10568031704095113</v>
      </c>
    </row>
    <row r="15" spans="1:10" ht="25.5" customHeight="1" x14ac:dyDescent="0.3">
      <c r="A15" s="575" t="s">
        <v>107</v>
      </c>
      <c r="B15" s="175" t="s">
        <v>20</v>
      </c>
      <c r="C15" s="113">
        <v>12</v>
      </c>
      <c r="D15" s="114">
        <v>0</v>
      </c>
      <c r="E15" s="114">
        <v>4</v>
      </c>
      <c r="F15" s="114">
        <v>10</v>
      </c>
      <c r="G15" s="114">
        <v>3</v>
      </c>
      <c r="H15" s="114">
        <v>123</v>
      </c>
      <c r="I15" s="176">
        <v>0</v>
      </c>
      <c r="J15" s="115">
        <f t="shared" ref="J15" si="9">SUM(C15:I15)</f>
        <v>152</v>
      </c>
    </row>
    <row r="16" spans="1:10" ht="25.5" customHeight="1" x14ac:dyDescent="0.3">
      <c r="A16" s="576"/>
      <c r="B16" s="169" t="s">
        <v>29</v>
      </c>
      <c r="C16" s="170">
        <f t="shared" ref="C16:J16" si="10">C15/C$29</f>
        <v>1.1396011396011397E-2</v>
      </c>
      <c r="D16" s="96">
        <f t="shared" si="10"/>
        <v>0</v>
      </c>
      <c r="E16" s="96">
        <f t="shared" si="10"/>
        <v>1.4492753623188406E-2</v>
      </c>
      <c r="F16" s="96">
        <f t="shared" si="10"/>
        <v>4.2918454935622317E-2</v>
      </c>
      <c r="G16" s="96">
        <f t="shared" si="10"/>
        <v>5.4054054054054057E-3</v>
      </c>
      <c r="H16" s="96">
        <f t="shared" si="0"/>
        <v>0.58018867924528306</v>
      </c>
      <c r="I16" s="171">
        <f t="shared" si="10"/>
        <v>0</v>
      </c>
      <c r="J16" s="172">
        <f t="shared" si="10"/>
        <v>4.0158520475561427E-2</v>
      </c>
    </row>
    <row r="17" spans="1:10" ht="25.5" customHeight="1" x14ac:dyDescent="0.3">
      <c r="A17" s="575" t="s">
        <v>108</v>
      </c>
      <c r="B17" s="175" t="s">
        <v>20</v>
      </c>
      <c r="C17" s="113">
        <v>1</v>
      </c>
      <c r="D17" s="114">
        <v>36</v>
      </c>
      <c r="E17" s="114">
        <v>0</v>
      </c>
      <c r="F17" s="114">
        <v>2</v>
      </c>
      <c r="G17" s="114">
        <v>1</v>
      </c>
      <c r="H17" s="114">
        <v>0</v>
      </c>
      <c r="I17" s="176">
        <v>172</v>
      </c>
      <c r="J17" s="115">
        <f t="shared" ref="J17" si="11">SUM(C17:I17)</f>
        <v>212</v>
      </c>
    </row>
    <row r="18" spans="1:10" ht="25.5" customHeight="1" x14ac:dyDescent="0.3">
      <c r="A18" s="576"/>
      <c r="B18" s="169" t="s">
        <v>29</v>
      </c>
      <c r="C18" s="170">
        <f t="shared" ref="C18:J18" si="12">C17/C$29</f>
        <v>9.4966761633428305E-4</v>
      </c>
      <c r="D18" s="96">
        <f t="shared" si="12"/>
        <v>2.9292107404393815E-2</v>
      </c>
      <c r="E18" s="96">
        <f t="shared" si="12"/>
        <v>0</v>
      </c>
      <c r="F18" s="96">
        <f t="shared" si="12"/>
        <v>8.5836909871244635E-3</v>
      </c>
      <c r="G18" s="96">
        <f t="shared" si="12"/>
        <v>1.8018018018018018E-3</v>
      </c>
      <c r="H18" s="96">
        <f t="shared" si="0"/>
        <v>0</v>
      </c>
      <c r="I18" s="171">
        <f t="shared" si="12"/>
        <v>0.75770925110132159</v>
      </c>
      <c r="J18" s="172">
        <f t="shared" si="12"/>
        <v>5.6010568031704094E-2</v>
      </c>
    </row>
    <row r="19" spans="1:10" ht="25.5" customHeight="1" x14ac:dyDescent="0.3">
      <c r="A19" s="575" t="s">
        <v>109</v>
      </c>
      <c r="B19" s="175" t="s">
        <v>20</v>
      </c>
      <c r="C19" s="113">
        <v>21</v>
      </c>
      <c r="D19" s="114">
        <v>48</v>
      </c>
      <c r="E19" s="114">
        <v>3</v>
      </c>
      <c r="F19" s="114">
        <v>16</v>
      </c>
      <c r="G19" s="114">
        <v>28</v>
      </c>
      <c r="H19" s="114">
        <v>38</v>
      </c>
      <c r="I19" s="176">
        <v>1</v>
      </c>
      <c r="J19" s="115">
        <f>SUM(C19:I19)</f>
        <v>155</v>
      </c>
    </row>
    <row r="20" spans="1:10" ht="25.5" customHeight="1" x14ac:dyDescent="0.3">
      <c r="A20" s="576"/>
      <c r="B20" s="169" t="s">
        <v>29</v>
      </c>
      <c r="C20" s="170">
        <f t="shared" ref="C20:J20" si="13">C19/C$29</f>
        <v>1.9943019943019943E-2</v>
      </c>
      <c r="D20" s="96">
        <f t="shared" si="13"/>
        <v>3.9056143205858422E-2</v>
      </c>
      <c r="E20" s="96">
        <f t="shared" si="13"/>
        <v>1.0869565217391304E-2</v>
      </c>
      <c r="F20" s="96">
        <f t="shared" si="13"/>
        <v>6.8669527896995708E-2</v>
      </c>
      <c r="G20" s="96">
        <f t="shared" si="13"/>
        <v>5.0450450450450449E-2</v>
      </c>
      <c r="H20" s="96">
        <f t="shared" si="0"/>
        <v>0.17924528301886791</v>
      </c>
      <c r="I20" s="171">
        <f t="shared" si="13"/>
        <v>4.4052863436123352E-3</v>
      </c>
      <c r="J20" s="172">
        <f t="shared" si="13"/>
        <v>4.0951122853368563E-2</v>
      </c>
    </row>
    <row r="21" spans="1:10" ht="25.5" customHeight="1" x14ac:dyDescent="0.3">
      <c r="A21" s="575" t="s">
        <v>110</v>
      </c>
      <c r="B21" s="175" t="s">
        <v>20</v>
      </c>
      <c r="C21" s="113">
        <v>74</v>
      </c>
      <c r="D21" s="114">
        <v>36</v>
      </c>
      <c r="E21" s="114">
        <v>21</v>
      </c>
      <c r="F21" s="114">
        <v>6</v>
      </c>
      <c r="G21" s="114">
        <v>65</v>
      </c>
      <c r="H21" s="114">
        <v>13</v>
      </c>
      <c r="I21" s="176">
        <v>7</v>
      </c>
      <c r="J21" s="115">
        <f t="shared" ref="J21" si="14">SUM(C21:I21)</f>
        <v>222</v>
      </c>
    </row>
    <row r="22" spans="1:10" ht="25.5" customHeight="1" x14ac:dyDescent="0.3">
      <c r="A22" s="576"/>
      <c r="B22" s="169" t="s">
        <v>29</v>
      </c>
      <c r="C22" s="170">
        <f t="shared" ref="C22:J30" si="15">C21/C$29</f>
        <v>7.0275403608736936E-2</v>
      </c>
      <c r="D22" s="96">
        <f t="shared" si="15"/>
        <v>2.9292107404393815E-2</v>
      </c>
      <c r="E22" s="96">
        <f t="shared" si="15"/>
        <v>7.6086956521739135E-2</v>
      </c>
      <c r="F22" s="96">
        <f t="shared" si="15"/>
        <v>2.575107296137339E-2</v>
      </c>
      <c r="G22" s="96">
        <f t="shared" si="15"/>
        <v>0.11711711711711711</v>
      </c>
      <c r="H22" s="96">
        <f t="shared" si="15"/>
        <v>6.1320754716981132E-2</v>
      </c>
      <c r="I22" s="171">
        <f t="shared" si="15"/>
        <v>3.0837004405286344E-2</v>
      </c>
      <c r="J22" s="172">
        <f t="shared" si="15"/>
        <v>5.8652575957727875E-2</v>
      </c>
    </row>
    <row r="23" spans="1:10" ht="25.5" customHeight="1" x14ac:dyDescent="0.3">
      <c r="A23" s="575" t="s">
        <v>111</v>
      </c>
      <c r="B23" s="175" t="s">
        <v>20</v>
      </c>
      <c r="C23" s="113">
        <v>8</v>
      </c>
      <c r="D23" s="114">
        <v>9</v>
      </c>
      <c r="E23" s="114">
        <v>0</v>
      </c>
      <c r="F23" s="114">
        <v>0</v>
      </c>
      <c r="G23" s="114">
        <v>9</v>
      </c>
      <c r="H23" s="114">
        <v>1</v>
      </c>
      <c r="I23" s="176">
        <v>0</v>
      </c>
      <c r="J23" s="115">
        <f t="shared" ref="J23" si="16">SUM(C23:I23)</f>
        <v>27</v>
      </c>
    </row>
    <row r="24" spans="1:10" ht="25.5" customHeight="1" x14ac:dyDescent="0.3">
      <c r="A24" s="576"/>
      <c r="B24" s="169" t="s">
        <v>29</v>
      </c>
      <c r="C24" s="170">
        <f t="shared" ref="C24:J24" si="17">C23/C$29</f>
        <v>7.5973409306742644E-3</v>
      </c>
      <c r="D24" s="96">
        <f t="shared" si="17"/>
        <v>7.3230268510984537E-3</v>
      </c>
      <c r="E24" s="96">
        <f t="shared" si="17"/>
        <v>0</v>
      </c>
      <c r="F24" s="96">
        <f t="shared" si="17"/>
        <v>0</v>
      </c>
      <c r="G24" s="96">
        <f t="shared" si="17"/>
        <v>1.6216216216216217E-2</v>
      </c>
      <c r="H24" s="96">
        <f t="shared" si="15"/>
        <v>4.7169811320754715E-3</v>
      </c>
      <c r="I24" s="171">
        <f t="shared" si="17"/>
        <v>0</v>
      </c>
      <c r="J24" s="172">
        <f t="shared" si="17"/>
        <v>7.1334214002642012E-3</v>
      </c>
    </row>
    <row r="25" spans="1:10" ht="25.5" customHeight="1" x14ac:dyDescent="0.3">
      <c r="A25" s="575" t="s">
        <v>112</v>
      </c>
      <c r="B25" s="175" t="s">
        <v>20</v>
      </c>
      <c r="C25" s="113">
        <v>52</v>
      </c>
      <c r="D25" s="114">
        <v>55</v>
      </c>
      <c r="E25" s="114">
        <v>5</v>
      </c>
      <c r="F25" s="114">
        <v>4</v>
      </c>
      <c r="G25" s="114">
        <v>18</v>
      </c>
      <c r="H25" s="114">
        <v>15</v>
      </c>
      <c r="I25" s="176">
        <v>3</v>
      </c>
      <c r="J25" s="115">
        <f t="shared" ref="J25" si="18">SUM(C25:I25)</f>
        <v>152</v>
      </c>
    </row>
    <row r="26" spans="1:10" ht="25.5" customHeight="1" x14ac:dyDescent="0.3">
      <c r="A26" s="576"/>
      <c r="B26" s="169" t="s">
        <v>29</v>
      </c>
      <c r="C26" s="170">
        <f t="shared" ref="C26:J26" si="19">C25/C$29</f>
        <v>4.9382716049382713E-2</v>
      </c>
      <c r="D26" s="96">
        <f t="shared" si="19"/>
        <v>4.4751830756712775E-2</v>
      </c>
      <c r="E26" s="96">
        <f t="shared" si="19"/>
        <v>1.8115942028985508E-2</v>
      </c>
      <c r="F26" s="96">
        <f t="shared" si="19"/>
        <v>1.7167381974248927E-2</v>
      </c>
      <c r="G26" s="96">
        <f t="shared" si="19"/>
        <v>3.2432432432432434E-2</v>
      </c>
      <c r="H26" s="96">
        <f t="shared" si="15"/>
        <v>7.0754716981132074E-2</v>
      </c>
      <c r="I26" s="171">
        <f t="shared" si="19"/>
        <v>1.3215859030837005E-2</v>
      </c>
      <c r="J26" s="172">
        <f t="shared" si="19"/>
        <v>4.0158520475561427E-2</v>
      </c>
    </row>
    <row r="27" spans="1:10" ht="25.5" customHeight="1" x14ac:dyDescent="0.3">
      <c r="A27" s="575" t="s">
        <v>113</v>
      </c>
      <c r="B27" s="175" t="s">
        <v>20</v>
      </c>
      <c r="C27" s="113">
        <v>38</v>
      </c>
      <c r="D27" s="114">
        <v>59</v>
      </c>
      <c r="E27" s="114">
        <v>1</v>
      </c>
      <c r="F27" s="114">
        <v>5</v>
      </c>
      <c r="G27" s="114">
        <v>22</v>
      </c>
      <c r="H27" s="114">
        <v>3</v>
      </c>
      <c r="I27" s="176">
        <v>7</v>
      </c>
      <c r="J27" s="115">
        <f t="shared" ref="J27" si="20">SUM(C27:I27)</f>
        <v>135</v>
      </c>
    </row>
    <row r="28" spans="1:10" ht="25.5" customHeight="1" thickBot="1" x14ac:dyDescent="0.35">
      <c r="A28" s="577"/>
      <c r="B28" s="175" t="s">
        <v>29</v>
      </c>
      <c r="C28" s="284">
        <f t="shared" ref="C28:J28" si="21">C27/C$29</f>
        <v>3.6087369420702751E-2</v>
      </c>
      <c r="D28" s="285">
        <f t="shared" si="21"/>
        <v>4.8006509357200973E-2</v>
      </c>
      <c r="E28" s="285">
        <f t="shared" si="21"/>
        <v>3.6231884057971015E-3</v>
      </c>
      <c r="F28" s="285">
        <f t="shared" si="21"/>
        <v>2.1459227467811159E-2</v>
      </c>
      <c r="G28" s="285">
        <f t="shared" si="21"/>
        <v>3.9639639639639637E-2</v>
      </c>
      <c r="H28" s="285">
        <f t="shared" si="15"/>
        <v>1.4150943396226415E-2</v>
      </c>
      <c r="I28" s="286">
        <f t="shared" si="21"/>
        <v>3.0837004405286344E-2</v>
      </c>
      <c r="J28" s="287">
        <f t="shared" si="21"/>
        <v>3.5667107001321002E-2</v>
      </c>
    </row>
    <row r="29" spans="1:10" ht="32.25" customHeight="1" x14ac:dyDescent="0.3">
      <c r="A29" s="446" t="s">
        <v>114</v>
      </c>
      <c r="B29" s="393" t="s">
        <v>20</v>
      </c>
      <c r="C29" s="180">
        <f t="shared" ref="C29:J29" si="22">C5+C7+C9+C11+C13+C15+C17+C19+C21+C23+C25+C27</f>
        <v>1053</v>
      </c>
      <c r="D29" s="181">
        <f t="shared" si="22"/>
        <v>1229</v>
      </c>
      <c r="E29" s="181">
        <f t="shared" si="22"/>
        <v>276</v>
      </c>
      <c r="F29" s="181">
        <f t="shared" si="22"/>
        <v>233</v>
      </c>
      <c r="G29" s="181">
        <f t="shared" si="22"/>
        <v>555</v>
      </c>
      <c r="H29" s="181">
        <f t="shared" si="22"/>
        <v>212</v>
      </c>
      <c r="I29" s="182">
        <f t="shared" si="22"/>
        <v>227</v>
      </c>
      <c r="J29" s="288">
        <f t="shared" si="22"/>
        <v>3785</v>
      </c>
    </row>
    <row r="30" spans="1:10" ht="32.25" customHeight="1" thickBot="1" x14ac:dyDescent="0.35">
      <c r="A30" s="448"/>
      <c r="B30" s="394" t="s">
        <v>29</v>
      </c>
      <c r="C30" s="183">
        <f t="shared" ref="C30:J30" si="23">C29/C$29</f>
        <v>1</v>
      </c>
      <c r="D30" s="97">
        <f t="shared" si="23"/>
        <v>1</v>
      </c>
      <c r="E30" s="97">
        <f t="shared" si="23"/>
        <v>1</v>
      </c>
      <c r="F30" s="97">
        <f t="shared" si="23"/>
        <v>1</v>
      </c>
      <c r="G30" s="97">
        <f t="shared" si="23"/>
        <v>1</v>
      </c>
      <c r="H30" s="97">
        <f t="shared" si="15"/>
        <v>1</v>
      </c>
      <c r="I30" s="104">
        <f t="shared" si="23"/>
        <v>1</v>
      </c>
      <c r="J30" s="105">
        <f t="shared" si="23"/>
        <v>1</v>
      </c>
    </row>
    <row r="31" spans="1:10" ht="36" customHeight="1" thickBot="1" x14ac:dyDescent="0.35">
      <c r="A31" s="206"/>
      <c r="B31" s="197"/>
      <c r="C31" s="186"/>
      <c r="D31" s="186"/>
      <c r="E31" s="186"/>
      <c r="F31" s="186"/>
      <c r="G31" s="186"/>
      <c r="H31" s="186"/>
      <c r="I31" s="186"/>
      <c r="J31" s="186"/>
    </row>
    <row r="32" spans="1:10" ht="57" customHeight="1" x14ac:dyDescent="0.3">
      <c r="A32" s="289" t="s">
        <v>115</v>
      </c>
      <c r="B32" s="395" t="s">
        <v>20</v>
      </c>
      <c r="C32" s="123">
        <v>18</v>
      </c>
      <c r="D32" s="124">
        <v>827</v>
      </c>
      <c r="E32" s="124">
        <v>46</v>
      </c>
      <c r="F32" s="124">
        <v>1</v>
      </c>
      <c r="G32" s="124">
        <v>78</v>
      </c>
      <c r="H32" s="396">
        <v>11</v>
      </c>
      <c r="I32" s="125">
        <v>45</v>
      </c>
      <c r="J32" s="291">
        <f>SUM(C32:I32)</f>
        <v>1026</v>
      </c>
    </row>
    <row r="33" spans="1:10" ht="55.5" customHeight="1" thickBot="1" x14ac:dyDescent="0.35">
      <c r="A33" s="335" t="s">
        <v>67</v>
      </c>
      <c r="B33" s="397" t="s">
        <v>20</v>
      </c>
      <c r="C33" s="398">
        <f t="shared" ref="C33:J33" si="24">C34-C29-C32</f>
        <v>209</v>
      </c>
      <c r="D33" s="399">
        <f t="shared" si="24"/>
        <v>509</v>
      </c>
      <c r="E33" s="399">
        <f t="shared" si="24"/>
        <v>0</v>
      </c>
      <c r="F33" s="399">
        <f t="shared" si="24"/>
        <v>146</v>
      </c>
      <c r="G33" s="399">
        <f t="shared" si="24"/>
        <v>0</v>
      </c>
      <c r="H33" s="294">
        <v>240</v>
      </c>
      <c r="I33" s="400">
        <f t="shared" si="24"/>
        <v>0</v>
      </c>
      <c r="J33" s="401">
        <f t="shared" si="24"/>
        <v>864</v>
      </c>
    </row>
    <row r="34" spans="1:10" ht="54.75" customHeight="1" thickBot="1" x14ac:dyDescent="0.35">
      <c r="A34" s="341" t="s">
        <v>21</v>
      </c>
      <c r="B34" s="397" t="s">
        <v>20</v>
      </c>
      <c r="C34" s="293">
        <v>1280</v>
      </c>
      <c r="D34" s="294">
        <v>2565</v>
      </c>
      <c r="E34" s="294">
        <v>322</v>
      </c>
      <c r="F34" s="294">
        <v>380</v>
      </c>
      <c r="G34" s="294">
        <v>633</v>
      </c>
      <c r="H34" s="294">
        <v>223</v>
      </c>
      <c r="I34" s="295">
        <v>272</v>
      </c>
      <c r="J34" s="296">
        <f>SUM(C34:I34)</f>
        <v>5675</v>
      </c>
    </row>
    <row r="35" spans="1:10" ht="54.75" customHeight="1" thickBot="1" x14ac:dyDescent="0.35">
      <c r="A35" s="196"/>
      <c r="B35" s="184"/>
      <c r="C35" s="134"/>
      <c r="D35" s="134"/>
      <c r="E35" s="134"/>
      <c r="F35" s="134"/>
      <c r="G35" s="134"/>
      <c r="H35" s="134"/>
      <c r="I35" s="198"/>
      <c r="J35" s="200"/>
    </row>
    <row r="36" spans="1:10" ht="41.25" customHeight="1" x14ac:dyDescent="0.3">
      <c r="A36" s="505" t="s">
        <v>22</v>
      </c>
      <c r="B36" s="506"/>
      <c r="C36" s="207"/>
      <c r="D36" s="39"/>
      <c r="E36" s="39"/>
      <c r="F36" s="39"/>
      <c r="G36" s="39"/>
      <c r="H36" s="39"/>
      <c r="I36" s="39"/>
      <c r="J36" s="208"/>
    </row>
    <row r="37" spans="1:10" ht="41.25" customHeight="1" x14ac:dyDescent="0.3">
      <c r="A37" s="472" t="s">
        <v>23</v>
      </c>
      <c r="B37" s="473"/>
      <c r="C37" s="209">
        <v>4</v>
      </c>
      <c r="D37" s="210">
        <v>6</v>
      </c>
      <c r="E37" s="210">
        <v>2</v>
      </c>
      <c r="F37" s="210">
        <v>1</v>
      </c>
      <c r="G37" s="210">
        <v>1</v>
      </c>
      <c r="H37" s="210">
        <v>1</v>
      </c>
      <c r="I37" s="210">
        <v>3</v>
      </c>
      <c r="J37" s="211">
        <f>SUM(C37:I37)</f>
        <v>18</v>
      </c>
    </row>
    <row r="38" spans="1:10" ht="41.25" customHeight="1" thickBot="1" x14ac:dyDescent="0.35">
      <c r="A38" s="474" t="s">
        <v>24</v>
      </c>
      <c r="B38" s="475"/>
      <c r="C38" s="280">
        <v>5</v>
      </c>
      <c r="D38" s="281">
        <v>11</v>
      </c>
      <c r="E38" s="281">
        <v>2</v>
      </c>
      <c r="F38" s="281">
        <v>2</v>
      </c>
      <c r="G38" s="281">
        <v>1</v>
      </c>
      <c r="H38" s="281">
        <v>1</v>
      </c>
      <c r="I38" s="283">
        <v>3</v>
      </c>
      <c r="J38" s="215">
        <f>SUM(C38:I38)</f>
        <v>25</v>
      </c>
    </row>
    <row r="39" spans="1:10" ht="31.5" customHeight="1" x14ac:dyDescent="0.3">
      <c r="A39" s="157" t="s">
        <v>25</v>
      </c>
      <c r="B39" s="216"/>
      <c r="C39" s="217"/>
      <c r="D39" s="217"/>
      <c r="E39" s="217"/>
      <c r="F39" s="217"/>
      <c r="G39" s="217"/>
      <c r="H39" s="217"/>
      <c r="I39" s="217"/>
      <c r="J39" s="217"/>
    </row>
    <row r="40" spans="1:10" x14ac:dyDescent="0.3">
      <c r="A40" s="157"/>
      <c r="B40" s="157"/>
      <c r="C40" s="157"/>
      <c r="D40" s="157"/>
      <c r="E40" s="157"/>
      <c r="F40" s="157"/>
      <c r="G40" s="157"/>
      <c r="H40" s="157"/>
      <c r="I40" s="157"/>
      <c r="J40" s="157"/>
    </row>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TAB-1.1.1_2019_Web</vt:lpstr>
      <vt:lpstr>TAB-1.1.2_2019_Web</vt:lpstr>
      <vt:lpstr>TAB-1.1.3_2019_Web</vt:lpstr>
      <vt:lpstr>TAB-1.1.4_2019_Web</vt:lpstr>
      <vt:lpstr>TAB-1.1.5_2019_Web</vt:lpstr>
      <vt:lpstr>TAB-1.1.6_2019_Web</vt:lpstr>
      <vt:lpstr>TAB-1.1.7_2019_Web</vt:lpstr>
      <vt:lpstr>TAB-1.1.8_2019_Web</vt:lpstr>
      <vt:lpstr>TAB-1.1.9_2019_Web</vt:lpstr>
      <vt:lpstr>TAB-1.1.10_2019_Web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2021-06-03T14:12:46Z</dcterms:modified>
</cp:coreProperties>
</file>