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WEPSO_CO\Projet Relais-sociaux-urbains\Traitement_Données_2017\DonnéesRSU_2017\TabCrois_Utilisation_2017\BDD_sources_Utilisation_2017_HU\TAB-121_à_TAB-124_HU_2017\"/>
    </mc:Choice>
  </mc:AlternateContent>
  <bookViews>
    <workbookView xWindow="0" yWindow="0" windowWidth="20490" windowHeight="8145"/>
  </bookViews>
  <sheets>
    <sheet name="Tab121_2017_Web" sheetId="3" r:id="rId1"/>
    <sheet name="Tab 122_2017_Web" sheetId="1" r:id="rId2"/>
    <sheet name="Tab 123_2017_Web" sheetId="2" r:id="rId3"/>
    <sheet name="TAB124_HU_2017_Web"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6" i="4" l="1"/>
  <c r="AE35" i="4"/>
  <c r="X32" i="4"/>
  <c r="X31" i="4"/>
  <c r="W31" i="4"/>
  <c r="W32" i="4" s="1"/>
  <c r="V31" i="4"/>
  <c r="V32" i="4" s="1"/>
  <c r="S31" i="4"/>
  <c r="S32" i="4" s="1"/>
  <c r="Q31" i="4"/>
  <c r="Q32" i="4" s="1"/>
  <c r="P31" i="4"/>
  <c r="P30" i="4" s="1"/>
  <c r="O31" i="4"/>
  <c r="O30" i="4" s="1"/>
  <c r="M31" i="4"/>
  <c r="M32" i="4" s="1"/>
  <c r="L31" i="4"/>
  <c r="L30" i="4" s="1"/>
  <c r="K31" i="4"/>
  <c r="K30" i="4" s="1"/>
  <c r="I31" i="4"/>
  <c r="I32" i="4" s="1"/>
  <c r="H31" i="4"/>
  <c r="H30" i="4" s="1"/>
  <c r="G31" i="4"/>
  <c r="G30" i="4" s="1"/>
  <c r="E31" i="4"/>
  <c r="E32" i="4" s="1"/>
  <c r="D31" i="4"/>
  <c r="D30" i="4" s="1"/>
  <c r="C31" i="4"/>
  <c r="C30" i="4" s="1"/>
  <c r="X30" i="4"/>
  <c r="W30" i="4"/>
  <c r="S30" i="4"/>
  <c r="Q30" i="4"/>
  <c r="M30" i="4"/>
  <c r="I30" i="4"/>
  <c r="E30" i="4"/>
  <c r="AG29" i="4"/>
  <c r="AF29" i="4"/>
  <c r="AE29" i="4"/>
  <c r="AD29" i="4"/>
  <c r="Z29" i="4"/>
  <c r="V29" i="4"/>
  <c r="V30" i="4" s="1"/>
  <c r="R29" i="4"/>
  <c r="N29" i="4"/>
  <c r="J29" i="4"/>
  <c r="F29" i="4"/>
  <c r="X28" i="4"/>
  <c r="W28" i="4"/>
  <c r="S28" i="4"/>
  <c r="Q28" i="4"/>
  <c r="O28" i="4"/>
  <c r="M28" i="4"/>
  <c r="K28" i="4"/>
  <c r="I28" i="4"/>
  <c r="G28" i="4"/>
  <c r="E28" i="4"/>
  <c r="C28" i="4"/>
  <c r="AG27" i="4"/>
  <c r="AF27" i="4"/>
  <c r="AE27" i="4"/>
  <c r="AD27" i="4"/>
  <c r="Z27" i="4"/>
  <c r="V27" i="4"/>
  <c r="V28" i="4" s="1"/>
  <c r="R27" i="4"/>
  <c r="N27" i="4"/>
  <c r="J27" i="4"/>
  <c r="J28" i="4" s="1"/>
  <c r="F27" i="4"/>
  <c r="X26" i="4"/>
  <c r="W26" i="4"/>
  <c r="S26" i="4"/>
  <c r="Q26" i="4"/>
  <c r="O26" i="4"/>
  <c r="M26" i="4"/>
  <c r="K26" i="4"/>
  <c r="I26" i="4"/>
  <c r="G26" i="4"/>
  <c r="E26" i="4"/>
  <c r="C26" i="4"/>
  <c r="AG25" i="4"/>
  <c r="AF25" i="4"/>
  <c r="AE25" i="4"/>
  <c r="AD25" i="4"/>
  <c r="Z25" i="4"/>
  <c r="V25" i="4"/>
  <c r="V26" i="4" s="1"/>
  <c r="R25" i="4"/>
  <c r="N25" i="4"/>
  <c r="J25" i="4"/>
  <c r="J26" i="4" s="1"/>
  <c r="F25" i="4"/>
  <c r="X24" i="4"/>
  <c r="W24" i="4"/>
  <c r="S24" i="4"/>
  <c r="Q24" i="4"/>
  <c r="O24" i="4"/>
  <c r="M24" i="4"/>
  <c r="K24" i="4"/>
  <c r="I24" i="4"/>
  <c r="G24" i="4"/>
  <c r="E24" i="4"/>
  <c r="C24" i="4"/>
  <c r="AG23" i="4"/>
  <c r="AF23" i="4"/>
  <c r="AE23" i="4"/>
  <c r="AD23" i="4"/>
  <c r="Z23" i="4"/>
  <c r="V23" i="4"/>
  <c r="V24" i="4" s="1"/>
  <c r="R23" i="4"/>
  <c r="N23" i="4"/>
  <c r="J23" i="4"/>
  <c r="J24" i="4" s="1"/>
  <c r="F23" i="4"/>
  <c r="S22" i="4"/>
  <c r="Q22" i="4"/>
  <c r="O22" i="4"/>
  <c r="M22" i="4"/>
  <c r="K22" i="4"/>
  <c r="I22" i="4"/>
  <c r="G22" i="4"/>
  <c r="E22" i="4"/>
  <c r="C22" i="4"/>
  <c r="AG21" i="4"/>
  <c r="AF21" i="4"/>
  <c r="AE21" i="4"/>
  <c r="AD21" i="4"/>
  <c r="V21" i="4"/>
  <c r="V22" i="4" s="1"/>
  <c r="R21" i="4"/>
  <c r="N21" i="4"/>
  <c r="J21" i="4"/>
  <c r="AH21" i="4" s="1"/>
  <c r="F21" i="4"/>
  <c r="S20" i="4"/>
  <c r="Q20" i="4"/>
  <c r="O20" i="4"/>
  <c r="M20" i="4"/>
  <c r="K20" i="4"/>
  <c r="I20" i="4"/>
  <c r="G20" i="4"/>
  <c r="E20" i="4"/>
  <c r="C20" i="4"/>
  <c r="AG19" i="4"/>
  <c r="AF19" i="4"/>
  <c r="AE19" i="4"/>
  <c r="AD19" i="4"/>
  <c r="V19" i="4"/>
  <c r="V20" i="4" s="1"/>
  <c r="R19" i="4"/>
  <c r="N19" i="4"/>
  <c r="J19" i="4"/>
  <c r="AH19" i="4" s="1"/>
  <c r="F19" i="4"/>
  <c r="S18" i="4"/>
  <c r="Q18" i="4"/>
  <c r="O18" i="4"/>
  <c r="M18" i="4"/>
  <c r="K18" i="4"/>
  <c r="I18" i="4"/>
  <c r="G18" i="4"/>
  <c r="E18" i="4"/>
  <c r="C18" i="4"/>
  <c r="AG17" i="4"/>
  <c r="AF17" i="4"/>
  <c r="AE17" i="4"/>
  <c r="AD17" i="4"/>
  <c r="V17" i="4"/>
  <c r="V18" i="4" s="1"/>
  <c r="R17" i="4"/>
  <c r="N17" i="4"/>
  <c r="J17" i="4"/>
  <c r="AH17" i="4" s="1"/>
  <c r="F17" i="4"/>
  <c r="S16" i="4"/>
  <c r="Q16" i="4"/>
  <c r="O16" i="4"/>
  <c r="M16" i="4"/>
  <c r="K16" i="4"/>
  <c r="I16" i="4"/>
  <c r="G16" i="4"/>
  <c r="E16" i="4"/>
  <c r="C16" i="4"/>
  <c r="AG15" i="4"/>
  <c r="AF15" i="4"/>
  <c r="AE15" i="4"/>
  <c r="AD15" i="4"/>
  <c r="V15" i="4"/>
  <c r="V16" i="4" s="1"/>
  <c r="R15" i="4"/>
  <c r="N15" i="4"/>
  <c r="J15" i="4"/>
  <c r="J16" i="4" s="1"/>
  <c r="F15" i="4"/>
  <c r="S14" i="4"/>
  <c r="Q14" i="4"/>
  <c r="O14" i="4"/>
  <c r="M14" i="4"/>
  <c r="K14" i="4"/>
  <c r="I14" i="4"/>
  <c r="G14" i="4"/>
  <c r="E14" i="4"/>
  <c r="C14" i="4"/>
  <c r="AG13" i="4"/>
  <c r="AF13" i="4"/>
  <c r="AE13" i="4"/>
  <c r="AD13" i="4"/>
  <c r="AD31" i="4" s="1"/>
  <c r="V13" i="4"/>
  <c r="V14" i="4" s="1"/>
  <c r="R13" i="4"/>
  <c r="N13" i="4"/>
  <c r="J13" i="4"/>
  <c r="J14" i="4" s="1"/>
  <c r="F13" i="4"/>
  <c r="X12" i="4"/>
  <c r="W12" i="4"/>
  <c r="S12" i="4"/>
  <c r="Q12" i="4"/>
  <c r="O12" i="4"/>
  <c r="M12" i="4"/>
  <c r="K12" i="4"/>
  <c r="I12" i="4"/>
  <c r="G12" i="4"/>
  <c r="E12" i="4"/>
  <c r="C12" i="4"/>
  <c r="AG11" i="4"/>
  <c r="AF11" i="4"/>
  <c r="AE11" i="4"/>
  <c r="AD11" i="4"/>
  <c r="Z11" i="4"/>
  <c r="V11" i="4"/>
  <c r="V12" i="4" s="1"/>
  <c r="R11" i="4"/>
  <c r="N11" i="4"/>
  <c r="J11" i="4"/>
  <c r="J12" i="4" s="1"/>
  <c r="F11" i="4"/>
  <c r="F12" i="4" s="1"/>
  <c r="X10" i="4"/>
  <c r="W10" i="4"/>
  <c r="S10" i="4"/>
  <c r="Q10" i="4"/>
  <c r="O10" i="4"/>
  <c r="M10" i="4"/>
  <c r="K10" i="4"/>
  <c r="I10" i="4"/>
  <c r="G10" i="4"/>
  <c r="E10" i="4"/>
  <c r="C10" i="4"/>
  <c r="AG9" i="4"/>
  <c r="AF9" i="4"/>
  <c r="AE9" i="4"/>
  <c r="AD9" i="4"/>
  <c r="Z9" i="4"/>
  <c r="V9" i="4"/>
  <c r="V10" i="4" s="1"/>
  <c r="R9" i="4"/>
  <c r="N9" i="4"/>
  <c r="J9" i="4"/>
  <c r="J10" i="4" s="1"/>
  <c r="F9" i="4"/>
  <c r="X8" i="4"/>
  <c r="W8" i="4"/>
  <c r="S8" i="4"/>
  <c r="Q8" i="4"/>
  <c r="O8" i="4"/>
  <c r="M8" i="4"/>
  <c r="K8" i="4"/>
  <c r="I8" i="4"/>
  <c r="G8" i="4"/>
  <c r="E8" i="4"/>
  <c r="C8" i="4"/>
  <c r="AG7" i="4"/>
  <c r="AF7" i="4"/>
  <c r="AE7" i="4"/>
  <c r="AD7" i="4"/>
  <c r="Z7" i="4"/>
  <c r="V7" i="4"/>
  <c r="V8" i="4" s="1"/>
  <c r="R7" i="4"/>
  <c r="R31" i="4" s="1"/>
  <c r="N7" i="4"/>
  <c r="N31" i="4" s="1"/>
  <c r="J7" i="4"/>
  <c r="J31" i="4" s="1"/>
  <c r="J32" i="4" s="1"/>
  <c r="F7" i="4"/>
  <c r="F31" i="4" s="1"/>
  <c r="AE18" i="3"/>
  <c r="AE17" i="3"/>
  <c r="AC13" i="3"/>
  <c r="AB13" i="3"/>
  <c r="AB14" i="3" s="1"/>
  <c r="AA13" i="3"/>
  <c r="AA14" i="3" s="1"/>
  <c r="X13" i="3"/>
  <c r="Z13" i="3" s="1"/>
  <c r="W13" i="3"/>
  <c r="V13" i="3"/>
  <c r="V14" i="3" s="1"/>
  <c r="T13" i="3"/>
  <c r="T14" i="3" s="1"/>
  <c r="S13" i="3"/>
  <c r="Q13" i="3"/>
  <c r="P13" i="3"/>
  <c r="O13" i="3"/>
  <c r="M13" i="3"/>
  <c r="L13" i="3"/>
  <c r="K13" i="3"/>
  <c r="I13" i="3"/>
  <c r="H13" i="3"/>
  <c r="G13" i="3"/>
  <c r="E13" i="3"/>
  <c r="D13" i="3"/>
  <c r="C13" i="3"/>
  <c r="AC12" i="3"/>
  <c r="Q12" i="3"/>
  <c r="M12" i="3"/>
  <c r="I12" i="3"/>
  <c r="AG11" i="3"/>
  <c r="AF11" i="3"/>
  <c r="AE11" i="3"/>
  <c r="AD11" i="3"/>
  <c r="AB12" i="3" s="1"/>
  <c r="V11" i="3"/>
  <c r="T12" i="3" s="1"/>
  <c r="R11" i="3"/>
  <c r="P12" i="3" s="1"/>
  <c r="N11" i="3"/>
  <c r="L12" i="3" s="1"/>
  <c r="J11" i="3"/>
  <c r="H12" i="3" s="1"/>
  <c r="F11" i="3"/>
  <c r="D12" i="3" s="1"/>
  <c r="S10" i="3"/>
  <c r="O10" i="3"/>
  <c r="AG9" i="3"/>
  <c r="AG10" i="3" s="1"/>
  <c r="AF9" i="3"/>
  <c r="AE9" i="3"/>
  <c r="AH9" i="3" s="1"/>
  <c r="AH10" i="3" s="1"/>
  <c r="AD9" i="3"/>
  <c r="V9" i="3"/>
  <c r="V10" i="3" s="1"/>
  <c r="R9" i="3"/>
  <c r="R10" i="3" s="1"/>
  <c r="J9" i="3"/>
  <c r="J10" i="3" s="1"/>
  <c r="F9" i="3"/>
  <c r="X8" i="3"/>
  <c r="P8" i="3"/>
  <c r="L8" i="3"/>
  <c r="K8" i="3"/>
  <c r="H8" i="3"/>
  <c r="G8" i="3"/>
  <c r="AG7" i="3"/>
  <c r="AG13" i="3" s="1"/>
  <c r="AF7" i="3"/>
  <c r="AE7" i="3"/>
  <c r="AD7" i="3"/>
  <c r="AD13" i="3" s="1"/>
  <c r="Z7" i="3"/>
  <c r="W8" i="3" s="1"/>
  <c r="V7" i="3"/>
  <c r="S8" i="3" s="1"/>
  <c r="R7" i="3"/>
  <c r="O8" i="3" s="1"/>
  <c r="N7" i="3"/>
  <c r="N8" i="3" s="1"/>
  <c r="J7" i="3"/>
  <c r="J8" i="3" s="1"/>
  <c r="F7" i="3"/>
  <c r="C8" i="3" s="1"/>
  <c r="J14" i="2"/>
  <c r="J13" i="2"/>
  <c r="H10" i="2"/>
  <c r="F10" i="2"/>
  <c r="C10" i="2"/>
  <c r="H9" i="2"/>
  <c r="F9" i="2"/>
  <c r="E9" i="2"/>
  <c r="E8" i="2" s="1"/>
  <c r="D9" i="2"/>
  <c r="D8" i="2" s="1"/>
  <c r="C9" i="2"/>
  <c r="F8" i="2"/>
  <c r="C8" i="2"/>
  <c r="J7" i="2"/>
  <c r="J8" i="2" s="1"/>
  <c r="F6" i="2"/>
  <c r="C6" i="2"/>
  <c r="J5" i="2"/>
  <c r="J9" i="2" s="1"/>
  <c r="J10" i="2" s="1"/>
  <c r="J24" i="1"/>
  <c r="J23" i="1"/>
  <c r="H20" i="1"/>
  <c r="I19" i="1"/>
  <c r="I20" i="1" s="1"/>
  <c r="H19" i="1"/>
  <c r="G19" i="1"/>
  <c r="G20" i="1" s="1"/>
  <c r="F19" i="1"/>
  <c r="F18" i="1" s="1"/>
  <c r="E19" i="1"/>
  <c r="E20" i="1" s="1"/>
  <c r="D19" i="1"/>
  <c r="D18" i="1" s="1"/>
  <c r="C19" i="1"/>
  <c r="C20" i="1" s="1"/>
  <c r="I18" i="1"/>
  <c r="G18" i="1"/>
  <c r="E18" i="1"/>
  <c r="C18" i="1"/>
  <c r="J17" i="1"/>
  <c r="I16" i="1"/>
  <c r="G16" i="1"/>
  <c r="E16" i="1"/>
  <c r="C16" i="1"/>
  <c r="J15" i="1"/>
  <c r="I14" i="1"/>
  <c r="G14" i="1"/>
  <c r="E14" i="1"/>
  <c r="C14" i="1"/>
  <c r="J13" i="1"/>
  <c r="I12" i="1"/>
  <c r="G12" i="1"/>
  <c r="E12" i="1"/>
  <c r="C12" i="1"/>
  <c r="J11" i="1"/>
  <c r="I10" i="1"/>
  <c r="G10" i="1"/>
  <c r="E10" i="1"/>
  <c r="C10" i="1"/>
  <c r="J9" i="1"/>
  <c r="I8" i="1"/>
  <c r="G8" i="1"/>
  <c r="E8" i="1"/>
  <c r="C8" i="1"/>
  <c r="J7" i="1"/>
  <c r="I6" i="1"/>
  <c r="H6" i="1"/>
  <c r="G6" i="1"/>
  <c r="F6" i="1"/>
  <c r="E6" i="1"/>
  <c r="D6" i="1"/>
  <c r="C6" i="1"/>
  <c r="J5" i="1"/>
  <c r="J19" i="1" s="1"/>
  <c r="F20" i="4" l="1"/>
  <c r="F22" i="4"/>
  <c r="F18" i="4"/>
  <c r="F32" i="4"/>
  <c r="F16" i="4"/>
  <c r="F14" i="4"/>
  <c r="R10" i="4"/>
  <c r="N12" i="4"/>
  <c r="R24" i="4"/>
  <c r="N26" i="4"/>
  <c r="F30" i="4"/>
  <c r="F10" i="4"/>
  <c r="R12" i="4"/>
  <c r="F24" i="4"/>
  <c r="R26" i="4"/>
  <c r="N28" i="4"/>
  <c r="J30" i="4"/>
  <c r="AG30" i="4"/>
  <c r="N22" i="4"/>
  <c r="N18" i="4"/>
  <c r="N20" i="4"/>
  <c r="N16" i="4"/>
  <c r="N14" i="4"/>
  <c r="N32" i="4"/>
  <c r="AG10" i="4"/>
  <c r="F26" i="4"/>
  <c r="R28" i="4"/>
  <c r="N30" i="4"/>
  <c r="R32" i="4"/>
  <c r="R22" i="4"/>
  <c r="R30" i="4"/>
  <c r="R20" i="4"/>
  <c r="R18" i="4"/>
  <c r="R16" i="4"/>
  <c r="R14" i="4"/>
  <c r="N10" i="4"/>
  <c r="AG12" i="4"/>
  <c r="N24" i="4"/>
  <c r="F28" i="4"/>
  <c r="J18" i="4"/>
  <c r="J20" i="4"/>
  <c r="J22" i="4"/>
  <c r="AH7" i="4"/>
  <c r="F8" i="4"/>
  <c r="J8" i="4"/>
  <c r="N8" i="4"/>
  <c r="R8" i="4"/>
  <c r="AH9" i="4"/>
  <c r="AH11" i="4"/>
  <c r="AH23" i="4"/>
  <c r="AH25" i="4"/>
  <c r="AH27" i="4"/>
  <c r="AH29" i="4"/>
  <c r="AE31" i="4"/>
  <c r="C32" i="4"/>
  <c r="G32" i="4"/>
  <c r="K32" i="4"/>
  <c r="O32" i="4"/>
  <c r="AH13" i="4"/>
  <c r="AH15" i="4"/>
  <c r="D14" i="4"/>
  <c r="H14" i="4"/>
  <c r="L14" i="4"/>
  <c r="P14" i="4"/>
  <c r="D16" i="4"/>
  <c r="H16" i="4"/>
  <c r="L16" i="4"/>
  <c r="P16" i="4"/>
  <c r="D18" i="4"/>
  <c r="H18" i="4"/>
  <c r="L18" i="4"/>
  <c r="P18" i="4"/>
  <c r="D20" i="4"/>
  <c r="H20" i="4"/>
  <c r="L20" i="4"/>
  <c r="P20" i="4"/>
  <c r="D22" i="4"/>
  <c r="H22" i="4"/>
  <c r="L22" i="4"/>
  <c r="P22" i="4"/>
  <c r="AF31" i="4"/>
  <c r="D32" i="4"/>
  <c r="H32" i="4"/>
  <c r="L32" i="4"/>
  <c r="P32" i="4"/>
  <c r="D8" i="4"/>
  <c r="H8" i="4"/>
  <c r="L8" i="4"/>
  <c r="P8" i="4"/>
  <c r="D10" i="4"/>
  <c r="H10" i="4"/>
  <c r="L10" i="4"/>
  <c r="P10" i="4"/>
  <c r="D12" i="4"/>
  <c r="H12" i="4"/>
  <c r="L12" i="4"/>
  <c r="P12" i="4"/>
  <c r="D24" i="4"/>
  <c r="H24" i="4"/>
  <c r="L24" i="4"/>
  <c r="P24" i="4"/>
  <c r="D26" i="4"/>
  <c r="H26" i="4"/>
  <c r="L26" i="4"/>
  <c r="P26" i="4"/>
  <c r="D28" i="4"/>
  <c r="H28" i="4"/>
  <c r="L28" i="4"/>
  <c r="P28" i="4"/>
  <c r="Z31" i="4"/>
  <c r="Z32" i="4" s="1"/>
  <c r="AG31" i="4"/>
  <c r="AG32" i="4" s="1"/>
  <c r="AF8" i="3"/>
  <c r="AC14" i="3"/>
  <c r="AD14" i="3"/>
  <c r="AF10" i="3"/>
  <c r="L14" i="3"/>
  <c r="W14" i="3"/>
  <c r="X14" i="3"/>
  <c r="Z14" i="3"/>
  <c r="AE10" i="3"/>
  <c r="U12" i="3"/>
  <c r="S14" i="3"/>
  <c r="E8" i="3"/>
  <c r="I8" i="3"/>
  <c r="M8" i="3"/>
  <c r="Q8" i="3"/>
  <c r="U8" i="3"/>
  <c r="Y8" i="3"/>
  <c r="H10" i="3"/>
  <c r="P10" i="3"/>
  <c r="T10" i="3"/>
  <c r="AH11" i="3"/>
  <c r="AH12" i="3" s="1"/>
  <c r="F12" i="3"/>
  <c r="J12" i="3"/>
  <c r="N12" i="3"/>
  <c r="R12" i="3"/>
  <c r="V12" i="3"/>
  <c r="AD12" i="3"/>
  <c r="F13" i="3"/>
  <c r="D14" i="3" s="1"/>
  <c r="J13" i="3"/>
  <c r="I14" i="3" s="1"/>
  <c r="N13" i="3"/>
  <c r="R13" i="3"/>
  <c r="P14" i="3" s="1"/>
  <c r="AF13" i="3"/>
  <c r="D8" i="3"/>
  <c r="T8" i="3"/>
  <c r="AE13" i="3"/>
  <c r="AH7" i="3"/>
  <c r="AG8" i="3" s="1"/>
  <c r="F8" i="3"/>
  <c r="R8" i="3"/>
  <c r="V8" i="3"/>
  <c r="Z8" i="3"/>
  <c r="I10" i="3"/>
  <c r="Q10" i="3"/>
  <c r="U10" i="3"/>
  <c r="C12" i="3"/>
  <c r="G12" i="3"/>
  <c r="K12" i="3"/>
  <c r="O12" i="3"/>
  <c r="S12" i="3"/>
  <c r="AA12" i="3"/>
  <c r="G10" i="3"/>
  <c r="E12" i="3"/>
  <c r="D6" i="2"/>
  <c r="D10" i="2"/>
  <c r="E10" i="2"/>
  <c r="J6" i="2"/>
  <c r="J16" i="1"/>
  <c r="J12" i="1"/>
  <c r="J10" i="1"/>
  <c r="J8" i="1"/>
  <c r="J20" i="1"/>
  <c r="J18" i="1"/>
  <c r="J14" i="1"/>
  <c r="D20" i="1"/>
  <c r="D8" i="1"/>
  <c r="D10" i="1"/>
  <c r="D12" i="1"/>
  <c r="D14" i="1"/>
  <c r="D16" i="1"/>
  <c r="J6" i="1"/>
  <c r="F20" i="1"/>
  <c r="F8" i="1"/>
  <c r="F10" i="1"/>
  <c r="F12" i="1"/>
  <c r="F14" i="1"/>
  <c r="F16" i="1"/>
  <c r="AH26" i="4" l="1"/>
  <c r="AG22" i="4"/>
  <c r="Z12" i="4"/>
  <c r="AG24" i="4"/>
  <c r="Z10" i="4"/>
  <c r="Z30" i="4"/>
  <c r="AG28" i="4"/>
  <c r="AH28" i="4"/>
  <c r="AE30" i="4"/>
  <c r="AE28" i="4"/>
  <c r="AE26" i="4"/>
  <c r="AE24" i="4"/>
  <c r="AE22" i="4"/>
  <c r="AE20" i="4"/>
  <c r="AE18" i="4"/>
  <c r="AE16" i="4"/>
  <c r="AE14" i="4"/>
  <c r="AE12" i="4"/>
  <c r="AE10" i="4"/>
  <c r="AE8" i="4"/>
  <c r="AE32" i="4"/>
  <c r="AG26" i="4"/>
  <c r="AG18" i="4"/>
  <c r="Z24" i="4"/>
  <c r="AG20" i="4"/>
  <c r="AG8" i="4"/>
  <c r="Z28" i="4"/>
  <c r="AH31" i="4"/>
  <c r="AH10" i="4" s="1"/>
  <c r="AF32" i="4"/>
  <c r="AF30" i="4"/>
  <c r="AF24" i="4"/>
  <c r="AF20" i="4"/>
  <c r="AF16" i="4"/>
  <c r="AF8" i="4"/>
  <c r="AF28" i="4"/>
  <c r="AF26" i="4"/>
  <c r="AF18" i="4"/>
  <c r="AF12" i="4"/>
  <c r="AF22" i="4"/>
  <c r="AF14" i="4"/>
  <c r="AF10" i="4"/>
  <c r="AH12" i="4"/>
  <c r="Z26" i="4"/>
  <c r="AG14" i="4"/>
  <c r="AG16" i="4"/>
  <c r="Z8" i="4"/>
  <c r="N14" i="3"/>
  <c r="K14" i="3"/>
  <c r="AG12" i="3"/>
  <c r="M14" i="3"/>
  <c r="J14" i="3"/>
  <c r="G14" i="3"/>
  <c r="E14" i="3"/>
  <c r="H14" i="3"/>
  <c r="R14" i="3"/>
  <c r="O14" i="3"/>
  <c r="AH13" i="3"/>
  <c r="AH8" i="3"/>
  <c r="F14" i="3"/>
  <c r="C14" i="3"/>
  <c r="Q14" i="3"/>
  <c r="AF12" i="3"/>
  <c r="AE12" i="3"/>
  <c r="AE8" i="3"/>
  <c r="AH30" i="4" l="1"/>
  <c r="AH14" i="4"/>
  <c r="AH24" i="4"/>
  <c r="AH32" i="4"/>
  <c r="AH20" i="4"/>
  <c r="AH18" i="4"/>
  <c r="AH22" i="4"/>
  <c r="AH8" i="4"/>
  <c r="AH16" i="4"/>
  <c r="AH14" i="3"/>
  <c r="AG14" i="3"/>
  <c r="AF14" i="3"/>
  <c r="AE14" i="3"/>
</calcChain>
</file>

<file path=xl/sharedStrings.xml><?xml version="1.0" encoding="utf-8"?>
<sst xmlns="http://schemas.openxmlformats.org/spreadsheetml/2006/main" count="434" uniqueCount="50">
  <si>
    <t>Tableau 1.2.2 : Nombre de refus pour une nuitée dans un des services d'hébergement d'urgence partenaires des Relais sociaux urbains (RSU).</t>
  </si>
  <si>
    <t>Répartition par type de refus et par RSU - Année 2017</t>
  </si>
  <si>
    <t>Type de refus</t>
  </si>
  <si>
    <t>Relais social urbain (RSU)</t>
  </si>
  <si>
    <t>Charleroi (RSC)</t>
  </si>
  <si>
    <t>Liège (RSPL)</t>
  </si>
  <si>
    <t>La Louvière (RSULL)</t>
  </si>
  <si>
    <t>Mons (RSUMB)</t>
  </si>
  <si>
    <t>Namur (RSUN)</t>
  </si>
  <si>
    <t>Tournai (RSUT)</t>
  </si>
  <si>
    <t>Verviers (RSUV)</t>
  </si>
  <si>
    <t>Total des RSU wallons</t>
  </si>
  <si>
    <t>Quota dépassé</t>
  </si>
  <si>
    <t>CA</t>
  </si>
  <si>
    <t>%</t>
  </si>
  <si>
    <t>Manque de places</t>
  </si>
  <si>
    <t>nd</t>
  </si>
  <si>
    <t>-</t>
  </si>
  <si>
    <t>Arrivées hors horaire
du demandeur</t>
  </si>
  <si>
    <t>Non respect du règlement</t>
  </si>
  <si>
    <t>Inadéquation avec le cadre
(institution non adaptée pour accueillir le demandeur)</t>
  </si>
  <si>
    <t>Délibéré
(désistement du demandeur)</t>
  </si>
  <si>
    <t>Refus autres</t>
  </si>
  <si>
    <t>Total 
des refus</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</si>
  <si>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</si>
  <si>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</si>
  <si>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</si>
  <si>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</si>
  <si>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 xml:space="preserve">Tableau 1.2.2 : Réorientations à la suite d'un refus de nuitée dans un des services d'hébergement d'urgence partenaires des Relais sociaux urbains (RSU) </t>
  </si>
  <si>
    <t>Répartition par type de suite donnée après refus et par RSU - Année 2017</t>
  </si>
  <si>
    <t>Suites données après le refus d'une nuitée dans un service</t>
  </si>
  <si>
    <t>Réorientation 
après refus (1)</t>
  </si>
  <si>
    <t>Non réorientation
après refus (2)</t>
  </si>
  <si>
    <t>Total des refus
(indépendamment de la réorientation ou non)</t>
  </si>
  <si>
    <t>Remarques : 
(1) La catégorie"Réorientations après refus"  reprend parmi les refus de nuitées dans un service, les demandes qui ont pu être réorientées vers une autre structure d'hébergement d'urgence (ou vers un autre type de service) donnant quand même accès à une nuitée.
(2) La catégorie "Non réorientation après refus" reprend les refus de nuitées qui n'ont pas pu être réorientées vers une autre structure d'hébergement d'hurgence. Il s'agit en quelque sorte  des "refus nets" qualifiés dans certaines régions de "refus secs".</t>
  </si>
  <si>
    <t>Tableau 1.2.1 : Nombre de nuitées passées au cours de l'année dans les services d'hébergement d'urgence partenaires des Relais sociaux urbains (RSU)</t>
  </si>
  <si>
    <t>Répartition par lieu de nuitée, type d'affectation du lit (homme - femme - enfant) et par RSU - Année 2017</t>
  </si>
  <si>
    <t>Lieu de la nuitée</t>
  </si>
  <si>
    <t>Nombre de nuitées</t>
  </si>
  <si>
    <t>H</t>
  </si>
  <si>
    <t>F</t>
  </si>
  <si>
    <t>Enfants</t>
  </si>
  <si>
    <t>Total</t>
  </si>
  <si>
    <t>En abri de nuit</t>
  </si>
  <si>
    <t>En hôtel</t>
  </si>
  <si>
    <t>Hors abris de nuit
&amp; hors hôtel</t>
  </si>
  <si>
    <t>Total des nuitées</t>
  </si>
  <si>
    <r>
      <t xml:space="preserve">Tableau 1.2.4 : Nombre de nuitées passées </t>
    </r>
    <r>
      <rPr>
        <b/>
        <sz val="18"/>
        <rFont val="Calibri"/>
        <family val="2"/>
        <scheme val="minor"/>
      </rPr>
      <t>en abri de nuit</t>
    </r>
    <r>
      <rPr>
        <b/>
        <sz val="18"/>
        <color theme="1"/>
        <rFont val="Calibri"/>
        <family val="2"/>
        <scheme val="minor"/>
      </rPr>
      <t xml:space="preserve"> au cours de l'année dans les services d'hébergement d'urgence (HU) partenaires des Relais sociaux urbains (RSU)</t>
    </r>
  </si>
  <si>
    <t>Répartition mensuelle par type d'affectation du lit (homme - femme - enfant) et par RSU - Année 2017</t>
  </si>
  <si>
    <t>Mois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</si>
</sst>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4"/>
      <name val="Calibri"/>
      <family val="2"/>
      <scheme val="minor"/>
    </font>
    <font>
      <sz val="11"/>
      <name val="Calibri"/>
      <family val="2"/>
      <scheme val="minor"/>
    </font>
    <font>
      <sz val="18"/>
      <color theme="1"/>
      <name val="Calibri"/>
      <family val="2"/>
      <scheme val="minor"/>
    </font>
    <font>
      <sz val="10"/>
      <color theme="1"/>
      <name val="Calibri"/>
      <family val="2"/>
      <scheme val="minor"/>
    </font>
    <font>
      <b/>
      <sz val="12"/>
      <name val="Calibri"/>
      <family val="2"/>
      <scheme val="minor"/>
    </font>
    <font>
      <sz val="20"/>
      <color theme="1"/>
      <name val="Calibri"/>
      <family val="2"/>
      <scheme val="minor"/>
    </font>
    <font>
      <b/>
      <sz val="18"/>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2" fillId="0" borderId="0" xfId="0" applyFont="1" applyBorder="1" applyAlignment="1">
      <alignment horizontal="left" vertical="center" wrapText="1"/>
    </xf>
    <xf numFmtId="0" fontId="0" fillId="0" borderId="0" xfId="0" applyBorder="1"/>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3" fontId="4" fillId="0" borderId="9" xfId="0" applyNumberFormat="1" applyFont="1" applyFill="1" applyBorder="1" applyAlignment="1">
      <alignment horizontal="right" vertical="center" wrapText="1"/>
    </xf>
    <xf numFmtId="0" fontId="4" fillId="0" borderId="12" xfId="0" applyFont="1" applyBorder="1" applyAlignment="1">
      <alignment horizontal="left" vertical="center" wrapText="1"/>
    </xf>
    <xf numFmtId="0" fontId="4" fillId="0" borderId="13" xfId="0" applyFont="1" applyBorder="1" applyAlignment="1">
      <alignment horizontal="right" vertical="center" wrapText="1"/>
    </xf>
    <xf numFmtId="164" fontId="5" fillId="0" borderId="14" xfId="1" applyNumberFormat="1" applyFont="1" applyBorder="1" applyAlignment="1">
      <alignment horizontal="right" vertical="center" wrapText="1"/>
    </xf>
    <xf numFmtId="164" fontId="5" fillId="0" borderId="15" xfId="1" applyNumberFormat="1" applyFont="1" applyBorder="1" applyAlignment="1">
      <alignment horizontal="right" vertical="center" wrapText="1"/>
    </xf>
    <xf numFmtId="164" fontId="5" fillId="0" borderId="15" xfId="1" applyNumberFormat="1" applyFont="1" applyFill="1" applyBorder="1" applyAlignment="1">
      <alignment horizontal="right" vertical="center" wrapText="1"/>
    </xf>
    <xf numFmtId="0" fontId="4" fillId="0" borderId="16" xfId="0" applyFont="1" applyBorder="1" applyAlignment="1">
      <alignment horizontal="right" vertical="center" wrapText="1"/>
    </xf>
    <xf numFmtId="1" fontId="0" fillId="0" borderId="0" xfId="0" applyNumberFormat="1" applyBorder="1"/>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3" fillId="0" borderId="0" xfId="1" applyNumberFormat="1" applyFont="1" applyBorder="1" applyAlignment="1">
      <alignment horizontal="center" vertical="center" wrapText="1"/>
    </xf>
    <xf numFmtId="164" fontId="3" fillId="2" borderId="0" xfId="1" applyNumberFormat="1" applyFont="1" applyFill="1" applyBorder="1" applyAlignment="1">
      <alignment horizontal="center" vertical="center" wrapText="1"/>
    </xf>
    <xf numFmtId="164" fontId="3" fillId="2" borderId="0" xfId="1" quotePrefix="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vertical="center" wrapText="1"/>
    </xf>
    <xf numFmtId="164" fontId="3" fillId="2" borderId="17" xfId="1" applyNumberFormat="1" applyFont="1" applyFill="1" applyBorder="1" applyAlignment="1">
      <alignment horizontal="center" vertical="center" wrapText="1"/>
    </xf>
    <xf numFmtId="164" fontId="3" fillId="2" borderId="17" xfId="1" quotePrefix="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4" fillId="2" borderId="18" xfId="0" applyFont="1" applyFill="1" applyBorder="1" applyAlignment="1">
      <alignment horizontal="right" vertical="center" wrapText="1"/>
    </xf>
    <xf numFmtId="0" fontId="4" fillId="0" borderId="18"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8" fillId="2" borderId="0" xfId="0" applyFont="1" applyFill="1" applyAlignment="1">
      <alignment vertical="center"/>
    </xf>
    <xf numFmtId="0" fontId="8" fillId="2" borderId="0" xfId="0" applyFont="1" applyFill="1"/>
    <xf numFmtId="0" fontId="9" fillId="0" borderId="0" xfId="0" applyFont="1"/>
    <xf numFmtId="0" fontId="0" fillId="0" borderId="0" xfId="0" applyFill="1"/>
    <xf numFmtId="0" fontId="0" fillId="0" borderId="0" xfId="0" applyFont="1" applyBorder="1"/>
    <xf numFmtId="0" fontId="0" fillId="0" borderId="0" xfId="0" applyFont="1"/>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10" fillId="0" borderId="11" xfId="0"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21" xfId="0" applyNumberFormat="1" applyFont="1" applyBorder="1" applyAlignment="1">
      <alignment horizontal="right" vertical="center" wrapText="1"/>
    </xf>
    <xf numFmtId="3" fontId="4" fillId="2" borderId="21" xfId="0" applyNumberFormat="1" applyFont="1" applyFill="1" applyBorder="1" applyAlignment="1">
      <alignment horizontal="right" vertical="center" wrapText="1"/>
    </xf>
    <xf numFmtId="0" fontId="10" fillId="0" borderId="13" xfId="0" applyFont="1" applyBorder="1" applyAlignment="1">
      <alignment horizontal="right" vertical="center" wrapText="1"/>
    </xf>
    <xf numFmtId="164" fontId="5" fillId="2" borderId="15" xfId="1" quotePrefix="1" applyNumberFormat="1" applyFont="1" applyFill="1" applyBorder="1" applyAlignment="1">
      <alignment horizontal="right" vertical="center" wrapText="1"/>
    </xf>
    <xf numFmtId="164" fontId="5" fillId="2" borderId="15" xfId="1" applyNumberFormat="1" applyFont="1" applyFill="1" applyBorder="1" applyAlignment="1">
      <alignment horizontal="right" vertical="center" wrapText="1"/>
    </xf>
    <xf numFmtId="0" fontId="10" fillId="0" borderId="16" xfId="0" applyFont="1" applyBorder="1" applyAlignment="1">
      <alignment horizontal="right" vertical="center" wrapText="1"/>
    </xf>
    <xf numFmtId="0" fontId="4" fillId="2"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Alignment="1">
      <alignment horizontal="left" vertical="top" wrapText="1"/>
    </xf>
    <xf numFmtId="0" fontId="0"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5" fillId="0" borderId="17"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3" xfId="0" applyFont="1" applyBorder="1" applyAlignment="1">
      <alignment horizontal="center" vertical="center" wrapText="1"/>
    </xf>
    <xf numFmtId="3" fontId="4" fillId="0" borderId="10"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3" fontId="5" fillId="0" borderId="27" xfId="0" applyNumberFormat="1" applyFont="1" applyBorder="1" applyAlignment="1">
      <alignment horizontal="right" vertical="center" wrapText="1"/>
    </xf>
    <xf numFmtId="0" fontId="10" fillId="0" borderId="14" xfId="0" applyFont="1" applyBorder="1" applyAlignment="1">
      <alignment horizontal="center" vertical="center" wrapText="1"/>
    </xf>
    <xf numFmtId="164" fontId="5" fillId="0" borderId="12" xfId="1" applyNumberFormat="1" applyFont="1" applyBorder="1" applyAlignment="1">
      <alignment horizontal="right" vertical="center" wrapText="1"/>
    </xf>
    <xf numFmtId="164" fontId="5" fillId="0" borderId="13" xfId="1" applyNumberFormat="1" applyFont="1" applyBorder="1" applyAlignment="1">
      <alignment horizontal="right" vertical="center" wrapText="1"/>
    </xf>
    <xf numFmtId="164" fontId="5" fillId="0" borderId="28" xfId="1" applyNumberFormat="1" applyFont="1" applyBorder="1" applyAlignment="1">
      <alignment horizontal="right" vertical="center" wrapText="1"/>
    </xf>
    <xf numFmtId="164" fontId="5" fillId="0" borderId="13" xfId="1" quotePrefix="1" applyNumberFormat="1" applyFont="1" applyBorder="1" applyAlignment="1">
      <alignment horizontal="right" vertical="center" wrapText="1"/>
    </xf>
    <xf numFmtId="0" fontId="10" fillId="0" borderId="8" xfId="0" applyFont="1" applyBorder="1" applyAlignment="1">
      <alignment horizontal="center" vertical="center" wrapText="1"/>
    </xf>
    <xf numFmtId="3" fontId="4" fillId="0" borderId="29"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5" fillId="0" borderId="30" xfId="0" applyNumberFormat="1" applyFont="1" applyBorder="1" applyAlignment="1">
      <alignment horizontal="righ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164" fontId="3" fillId="0" borderId="0" xfId="1" quotePrefix="1" applyNumberFormat="1" applyFont="1" applyBorder="1" applyAlignment="1">
      <alignment horizontal="center" vertical="center" wrapText="1"/>
    </xf>
    <xf numFmtId="0" fontId="11" fillId="2" borderId="2"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7" fillId="2" borderId="3"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9" fillId="0" borderId="0" xfId="0" applyFont="1" applyAlignment="1">
      <alignment horizontal="left" vertical="top" wrapText="1"/>
    </xf>
    <xf numFmtId="0" fontId="0" fillId="0" borderId="0" xfId="0" applyBorder="1" applyAlignment="1">
      <alignment vertical="top"/>
    </xf>
    <xf numFmtId="0" fontId="0" fillId="0" borderId="0" xfId="0" applyFont="1" applyAlignment="1">
      <alignment horizontal="left" vertical="top" wrapText="1"/>
    </xf>
    <xf numFmtId="0" fontId="0" fillId="0" borderId="0" xfId="0" applyFont="1" applyAlignment="1">
      <alignment vertical="top" wrapText="1"/>
    </xf>
    <xf numFmtId="0" fontId="12" fillId="0" borderId="0" xfId="0" applyFont="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17" fontId="5" fillId="0" borderId="36" xfId="0" applyNumberFormat="1" applyFont="1" applyBorder="1" applyAlignment="1">
      <alignment horizontal="left" vertical="center" wrapText="1"/>
    </xf>
    <xf numFmtId="0" fontId="10" fillId="2" borderId="35" xfId="0" applyFont="1" applyFill="1" applyBorder="1" applyAlignment="1">
      <alignment horizontal="right" vertical="center" wrapText="1"/>
    </xf>
    <xf numFmtId="3" fontId="4" fillId="2" borderId="10" xfId="0" applyNumberFormat="1" applyFont="1" applyFill="1" applyBorder="1" applyAlignment="1">
      <alignment horizontal="right" vertical="center" wrapText="1"/>
    </xf>
    <xf numFmtId="3" fontId="4" fillId="2" borderId="11" xfId="0" applyNumberFormat="1" applyFont="1" applyFill="1" applyBorder="1" applyAlignment="1">
      <alignment horizontal="right" vertical="center" wrapText="1"/>
    </xf>
    <xf numFmtId="3" fontId="4" fillId="2" borderId="27" xfId="0" applyNumberFormat="1" applyFont="1" applyFill="1" applyBorder="1" applyAlignment="1">
      <alignment horizontal="right" vertical="center" wrapText="1"/>
    </xf>
    <xf numFmtId="3" fontId="4" fillId="2" borderId="11" xfId="0" quotePrefix="1" applyNumberFormat="1" applyFont="1" applyFill="1" applyBorder="1" applyAlignment="1">
      <alignment horizontal="right" vertical="center" wrapText="1"/>
    </xf>
    <xf numFmtId="0" fontId="5" fillId="0" borderId="37" xfId="0" applyFont="1" applyBorder="1" applyAlignment="1">
      <alignment horizontal="left" vertical="center" wrapText="1"/>
    </xf>
    <xf numFmtId="0" fontId="10" fillId="2" borderId="38" xfId="0" applyFont="1" applyFill="1" applyBorder="1" applyAlignment="1">
      <alignment horizontal="right" vertical="center" wrapText="1"/>
    </xf>
    <xf numFmtId="164" fontId="5" fillId="2" borderId="12" xfId="1" applyNumberFormat="1" applyFont="1" applyFill="1" applyBorder="1" applyAlignment="1">
      <alignment horizontal="right" vertical="center" wrapText="1"/>
    </xf>
    <xf numFmtId="164" fontId="5" fillId="2" borderId="13" xfId="1" applyNumberFormat="1" applyFont="1" applyFill="1" applyBorder="1" applyAlignment="1">
      <alignment horizontal="right" vertical="center" wrapText="1"/>
    </xf>
    <xf numFmtId="164" fontId="5" fillId="2" borderId="28" xfId="1" applyNumberFormat="1" applyFont="1" applyFill="1" applyBorder="1" applyAlignment="1">
      <alignment horizontal="right" vertical="center" wrapText="1"/>
    </xf>
    <xf numFmtId="164" fontId="5" fillId="2" borderId="13" xfId="1" quotePrefix="1" applyNumberFormat="1" applyFont="1" applyFill="1" applyBorder="1" applyAlignment="1">
      <alignment horizontal="right" vertical="center" wrapText="1"/>
    </xf>
    <xf numFmtId="164" fontId="5" fillId="2" borderId="12" xfId="1" quotePrefix="1" applyNumberFormat="1" applyFont="1" applyFill="1" applyBorder="1" applyAlignment="1">
      <alignment horizontal="right" vertical="center" wrapText="1"/>
    </xf>
    <xf numFmtId="17" fontId="5" fillId="0" borderId="39" xfId="0" applyNumberFormat="1" applyFont="1" applyBorder="1" applyAlignment="1">
      <alignment horizontal="left" vertical="center" wrapText="1"/>
    </xf>
    <xf numFmtId="0" fontId="10" fillId="2" borderId="40" xfId="0" applyFont="1" applyFill="1" applyBorder="1" applyAlignment="1">
      <alignment horizontal="right"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6" fillId="2" borderId="0"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4" fillId="2" borderId="31" xfId="0" applyFont="1" applyFill="1" applyBorder="1" applyAlignment="1">
      <alignment horizontal="right" vertical="center" wrapText="1"/>
    </xf>
    <xf numFmtId="0" fontId="4" fillId="2" borderId="32" xfId="0" applyFont="1" applyFill="1" applyBorder="1" applyAlignment="1">
      <alignment horizontal="right" vertical="center" wrapText="1"/>
    </xf>
    <xf numFmtId="0" fontId="4" fillId="2" borderId="33"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8" fillId="2" borderId="0" xfId="0" applyFont="1" applyFill="1" applyAlignment="1">
      <alignment horizontal="center"/>
    </xf>
    <xf numFmtId="0" fontId="0" fillId="0" borderId="0" xfId="0" applyFont="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3"/>
  <sheetViews>
    <sheetView tabSelected="1" zoomScale="71" zoomScaleNormal="71" workbookViewId="0">
      <selection sqref="A1:AH1"/>
    </sheetView>
  </sheetViews>
  <sheetFormatPr baseColWidth="10" defaultRowHeight="15" x14ac:dyDescent="0.25"/>
  <cols>
    <col min="1" max="1" width="35.42578125" customWidth="1"/>
    <col min="2" max="2" width="10.7109375" style="49" customWidth="1"/>
    <col min="3" max="5" width="10.5703125" style="49" customWidth="1"/>
    <col min="6" max="18" width="10.5703125" customWidth="1"/>
    <col min="19" max="26" width="10.5703125" style="47" customWidth="1"/>
    <col min="27" max="34" width="10.5703125" customWidth="1"/>
    <col min="35" max="35" width="17.7109375" style="2" customWidth="1"/>
    <col min="36" max="41" width="18.85546875" style="2" customWidth="1"/>
    <col min="42" max="16384" width="11.42578125" style="2"/>
  </cols>
  <sheetData>
    <row r="1" spans="1:43" ht="45.75" customHeight="1" x14ac:dyDescent="0.25">
      <c r="A1" s="1" t="s">
        <v>35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43" ht="45.75" customHeight="1" thickBot="1" x14ac:dyDescent="0.3">
      <c r="A2" s="1" t="s">
        <v>36</v>
      </c>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43" ht="40.5" customHeight="1" thickBot="1" x14ac:dyDescent="0.3">
      <c r="A3" s="4" t="s">
        <v>37</v>
      </c>
      <c r="B3" s="5"/>
      <c r="C3" s="7" t="s">
        <v>3</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43" ht="40.5" customHeight="1" thickBot="1" x14ac:dyDescent="0.3">
      <c r="A4" s="9"/>
      <c r="B4" s="10"/>
      <c r="C4" s="68" t="s">
        <v>4</v>
      </c>
      <c r="D4" s="68"/>
      <c r="E4" s="68"/>
      <c r="F4" s="69"/>
      <c r="G4" s="70" t="s">
        <v>5</v>
      </c>
      <c r="H4" s="68"/>
      <c r="I4" s="68"/>
      <c r="J4" s="69"/>
      <c r="K4" s="70" t="s">
        <v>6</v>
      </c>
      <c r="L4" s="68"/>
      <c r="M4" s="68"/>
      <c r="N4" s="69"/>
      <c r="O4" s="70" t="s">
        <v>7</v>
      </c>
      <c r="P4" s="68"/>
      <c r="Q4" s="68"/>
      <c r="R4" s="69"/>
      <c r="S4" s="70" t="s">
        <v>8</v>
      </c>
      <c r="T4" s="68"/>
      <c r="U4" s="68"/>
      <c r="V4" s="69"/>
      <c r="W4" s="70" t="s">
        <v>9</v>
      </c>
      <c r="X4" s="68"/>
      <c r="Y4" s="68"/>
      <c r="Z4" s="69"/>
      <c r="AA4" s="70" t="s">
        <v>10</v>
      </c>
      <c r="AB4" s="68"/>
      <c r="AC4" s="68"/>
      <c r="AD4" s="69"/>
      <c r="AE4" s="70" t="s">
        <v>11</v>
      </c>
      <c r="AF4" s="68"/>
      <c r="AG4" s="68"/>
      <c r="AH4" s="69"/>
    </row>
    <row r="5" spans="1:43" ht="40.5" customHeight="1" x14ac:dyDescent="0.25">
      <c r="A5" s="9"/>
      <c r="B5" s="10"/>
      <c r="C5" s="71" t="s">
        <v>38</v>
      </c>
      <c r="D5" s="71"/>
      <c r="E5" s="71"/>
      <c r="F5" s="72"/>
      <c r="G5" s="73" t="s">
        <v>38</v>
      </c>
      <c r="H5" s="71"/>
      <c r="I5" s="71"/>
      <c r="J5" s="72"/>
      <c r="K5" s="73" t="s">
        <v>38</v>
      </c>
      <c r="L5" s="71"/>
      <c r="M5" s="71"/>
      <c r="N5" s="72"/>
      <c r="O5" s="73" t="s">
        <v>38</v>
      </c>
      <c r="P5" s="71"/>
      <c r="Q5" s="71"/>
      <c r="R5" s="72"/>
      <c r="S5" s="73" t="s">
        <v>38</v>
      </c>
      <c r="T5" s="71"/>
      <c r="U5" s="71"/>
      <c r="V5" s="72"/>
      <c r="W5" s="73" t="s">
        <v>38</v>
      </c>
      <c r="X5" s="71"/>
      <c r="Y5" s="71"/>
      <c r="Z5" s="72"/>
      <c r="AA5" s="73" t="s">
        <v>38</v>
      </c>
      <c r="AB5" s="71"/>
      <c r="AC5" s="71"/>
      <c r="AD5" s="72"/>
      <c r="AE5" s="71" t="s">
        <v>38</v>
      </c>
      <c r="AF5" s="71"/>
      <c r="AG5" s="71"/>
      <c r="AH5" s="72"/>
    </row>
    <row r="6" spans="1:43" ht="40.5" customHeight="1" thickBot="1" x14ac:dyDescent="0.3">
      <c r="A6" s="9"/>
      <c r="B6" s="10"/>
      <c r="C6" s="74" t="s">
        <v>39</v>
      </c>
      <c r="D6" s="75" t="s">
        <v>40</v>
      </c>
      <c r="E6" s="76" t="s">
        <v>41</v>
      </c>
      <c r="F6" s="77" t="s">
        <v>42</v>
      </c>
      <c r="G6" s="78" t="s">
        <v>39</v>
      </c>
      <c r="H6" s="75" t="s">
        <v>40</v>
      </c>
      <c r="I6" s="76" t="s">
        <v>41</v>
      </c>
      <c r="J6" s="77" t="s">
        <v>42</v>
      </c>
      <c r="K6" s="78" t="s">
        <v>39</v>
      </c>
      <c r="L6" s="75" t="s">
        <v>40</v>
      </c>
      <c r="M6" s="76" t="s">
        <v>41</v>
      </c>
      <c r="N6" s="77" t="s">
        <v>42</v>
      </c>
      <c r="O6" s="78" t="s">
        <v>39</v>
      </c>
      <c r="P6" s="75" t="s">
        <v>40</v>
      </c>
      <c r="Q6" s="76" t="s">
        <v>41</v>
      </c>
      <c r="R6" s="77" t="s">
        <v>42</v>
      </c>
      <c r="S6" s="78" t="s">
        <v>39</v>
      </c>
      <c r="T6" s="75" t="s">
        <v>40</v>
      </c>
      <c r="U6" s="76" t="s">
        <v>41</v>
      </c>
      <c r="V6" s="77" t="s">
        <v>42</v>
      </c>
      <c r="W6" s="78" t="s">
        <v>39</v>
      </c>
      <c r="X6" s="75" t="s">
        <v>40</v>
      </c>
      <c r="Y6" s="76" t="s">
        <v>41</v>
      </c>
      <c r="Z6" s="77" t="s">
        <v>42</v>
      </c>
      <c r="AA6" s="78" t="s">
        <v>39</v>
      </c>
      <c r="AB6" s="75" t="s">
        <v>40</v>
      </c>
      <c r="AC6" s="76" t="s">
        <v>41</v>
      </c>
      <c r="AD6" s="77" t="s">
        <v>42</v>
      </c>
      <c r="AE6" s="78" t="s">
        <v>39</v>
      </c>
      <c r="AF6" s="75" t="s">
        <v>40</v>
      </c>
      <c r="AG6" s="76" t="s">
        <v>41</v>
      </c>
      <c r="AH6" s="77" t="s">
        <v>42</v>
      </c>
    </row>
    <row r="7" spans="1:43" ht="36.75" customHeight="1" x14ac:dyDescent="0.25">
      <c r="A7" s="14" t="s">
        <v>43</v>
      </c>
      <c r="B7" s="79" t="s">
        <v>13</v>
      </c>
      <c r="C7" s="80">
        <v>14872</v>
      </c>
      <c r="D7" s="81">
        <v>2574</v>
      </c>
      <c r="E7" s="81">
        <v>341</v>
      </c>
      <c r="F7" s="82">
        <f>C7+D7+E7</f>
        <v>17787</v>
      </c>
      <c r="G7" s="80">
        <v>17720</v>
      </c>
      <c r="H7" s="81">
        <v>1807</v>
      </c>
      <c r="I7" s="81">
        <v>40</v>
      </c>
      <c r="J7" s="82">
        <f>G7+H7+I7</f>
        <v>19567</v>
      </c>
      <c r="K7" s="80">
        <v>3275</v>
      </c>
      <c r="L7" s="81">
        <v>705</v>
      </c>
      <c r="M7" s="81">
        <v>24</v>
      </c>
      <c r="N7" s="82">
        <f>K7+L7+M7</f>
        <v>4004</v>
      </c>
      <c r="O7" s="80">
        <v>4232</v>
      </c>
      <c r="P7" s="81">
        <v>872</v>
      </c>
      <c r="Q7" s="81">
        <v>3</v>
      </c>
      <c r="R7" s="82">
        <f>O7+P7+Q7</f>
        <v>5107</v>
      </c>
      <c r="S7" s="80">
        <v>7745</v>
      </c>
      <c r="T7" s="81">
        <v>1500</v>
      </c>
      <c r="U7" s="81">
        <v>0</v>
      </c>
      <c r="V7" s="82">
        <f>+T7+S7</f>
        <v>9245</v>
      </c>
      <c r="W7" s="80">
        <v>3941</v>
      </c>
      <c r="X7" s="81">
        <v>484</v>
      </c>
      <c r="Y7" s="81">
        <v>0</v>
      </c>
      <c r="Z7" s="82">
        <f>+X7+W7</f>
        <v>4425</v>
      </c>
      <c r="AA7" s="80">
        <v>0</v>
      </c>
      <c r="AB7" s="81">
        <v>0</v>
      </c>
      <c r="AC7" s="81">
        <v>0</v>
      </c>
      <c r="AD7" s="82">
        <f>AA7+AB7+AC7</f>
        <v>0</v>
      </c>
      <c r="AE7" s="80">
        <f>+C7+G7+K7+O7+S7+W7+AA7</f>
        <v>51785</v>
      </c>
      <c r="AF7" s="81">
        <f>+D7+H7+L7+P7+T7+X7+AB7</f>
        <v>7942</v>
      </c>
      <c r="AG7" s="81">
        <f>+E7+I7+M7+Q7+U7+Y7+AC7</f>
        <v>408</v>
      </c>
      <c r="AH7" s="82">
        <f>+AG7+AF7+AE7</f>
        <v>60135</v>
      </c>
    </row>
    <row r="8" spans="1:43" ht="36.75" customHeight="1" thickBot="1" x14ac:dyDescent="0.3">
      <c r="A8" s="19"/>
      <c r="B8" s="83" t="s">
        <v>14</v>
      </c>
      <c r="C8" s="84">
        <f>C7/F7</f>
        <v>0.83611626468769329</v>
      </c>
      <c r="D8" s="85">
        <f>D7/F7</f>
        <v>0.14471243042671614</v>
      </c>
      <c r="E8" s="85">
        <f>E7/F7</f>
        <v>1.9171304885590601E-2</v>
      </c>
      <c r="F8" s="86">
        <f>F7/F7</f>
        <v>1</v>
      </c>
      <c r="G8" s="84">
        <f>G7/J7</f>
        <v>0.90560637808555222</v>
      </c>
      <c r="H8" s="85">
        <f>H7/J7</f>
        <v>9.2349363724638422E-2</v>
      </c>
      <c r="I8" s="85">
        <f>I7/J7</f>
        <v>2.0442581898093728E-3</v>
      </c>
      <c r="J8" s="86">
        <f>J7/J7</f>
        <v>1</v>
      </c>
      <c r="K8" s="84">
        <f>K7/N7</f>
        <v>0.81793206793206796</v>
      </c>
      <c r="L8" s="85">
        <f>L7/N7</f>
        <v>0.17607392607392608</v>
      </c>
      <c r="M8" s="85">
        <f>M7/N7</f>
        <v>5.994005994005994E-3</v>
      </c>
      <c r="N8" s="86">
        <f>N7/N7</f>
        <v>1</v>
      </c>
      <c r="O8" s="84">
        <f>O7/R7</f>
        <v>0.82866653612688468</v>
      </c>
      <c r="P8" s="85">
        <f>P7/R7</f>
        <v>0.17074603485412179</v>
      </c>
      <c r="Q8" s="85">
        <f>Q7/R7</f>
        <v>5.8742901899353829E-4</v>
      </c>
      <c r="R8" s="86">
        <f>R7/R7</f>
        <v>1</v>
      </c>
      <c r="S8" s="84">
        <f>S7/V7</f>
        <v>0.83775013520822061</v>
      </c>
      <c r="T8" s="85">
        <f>T7/V7</f>
        <v>0.16224986479177933</v>
      </c>
      <c r="U8" s="87">
        <f>U7/V7</f>
        <v>0</v>
      </c>
      <c r="V8" s="86">
        <f>V7/V7</f>
        <v>1</v>
      </c>
      <c r="W8" s="84">
        <f>W7/Z7</f>
        <v>0.89062146892655369</v>
      </c>
      <c r="X8" s="85">
        <f>X7/Z7</f>
        <v>0.10937853107344633</v>
      </c>
      <c r="Y8" s="87">
        <f>Y7/Z7</f>
        <v>0</v>
      </c>
      <c r="Z8" s="86">
        <f>Z7/Z7</f>
        <v>1</v>
      </c>
      <c r="AA8" s="84" t="s">
        <v>17</v>
      </c>
      <c r="AB8" s="85" t="s">
        <v>17</v>
      </c>
      <c r="AC8" s="85" t="s">
        <v>17</v>
      </c>
      <c r="AD8" s="86" t="s">
        <v>17</v>
      </c>
      <c r="AE8" s="84">
        <f>AE7/AH7</f>
        <v>0.86114575538371996</v>
      </c>
      <c r="AF8" s="85">
        <f>AF7/AH7</f>
        <v>0.1320695102685624</v>
      </c>
      <c r="AG8" s="85">
        <f>AG7/AH7</f>
        <v>6.7847343477176357E-3</v>
      </c>
      <c r="AH8" s="86">
        <f>AH7/AH7</f>
        <v>1</v>
      </c>
    </row>
    <row r="9" spans="1:43" ht="36" customHeight="1" x14ac:dyDescent="0.25">
      <c r="A9" s="14" t="s">
        <v>44</v>
      </c>
      <c r="B9" s="88" t="s">
        <v>13</v>
      </c>
      <c r="C9" s="89">
        <v>0</v>
      </c>
      <c r="D9" s="90">
        <v>0</v>
      </c>
      <c r="E9" s="90">
        <v>0</v>
      </c>
      <c r="F9" s="91">
        <f>C9+D9+E9</f>
        <v>0</v>
      </c>
      <c r="G9" s="89">
        <v>16</v>
      </c>
      <c r="H9" s="90">
        <v>0</v>
      </c>
      <c r="I9" s="90">
        <v>0</v>
      </c>
      <c r="J9" s="91">
        <f>G9+H9+I9</f>
        <v>16</v>
      </c>
      <c r="K9" s="89">
        <v>0</v>
      </c>
      <c r="L9" s="90">
        <v>0</v>
      </c>
      <c r="M9" s="90">
        <v>0</v>
      </c>
      <c r="N9" s="91">
        <v>0</v>
      </c>
      <c r="O9" s="89">
        <v>16</v>
      </c>
      <c r="P9" s="90">
        <v>18</v>
      </c>
      <c r="Q9" s="90">
        <v>0</v>
      </c>
      <c r="R9" s="91">
        <f>O9+P9+Q9</f>
        <v>34</v>
      </c>
      <c r="S9" s="89">
        <v>46</v>
      </c>
      <c r="T9" s="90">
        <v>0</v>
      </c>
      <c r="U9" s="90">
        <v>0</v>
      </c>
      <c r="V9" s="91">
        <f>S9+T9+U9</f>
        <v>46</v>
      </c>
      <c r="W9" s="89" t="s">
        <v>16</v>
      </c>
      <c r="X9" s="90" t="s">
        <v>16</v>
      </c>
      <c r="Y9" s="90" t="s">
        <v>16</v>
      </c>
      <c r="Z9" s="91" t="s">
        <v>16</v>
      </c>
      <c r="AA9" s="89">
        <v>0</v>
      </c>
      <c r="AB9" s="90">
        <v>0</v>
      </c>
      <c r="AC9" s="90">
        <v>0</v>
      </c>
      <c r="AD9" s="91">
        <f>AA9+AB9+AC9</f>
        <v>0</v>
      </c>
      <c r="AE9" s="89">
        <f>+C9+G9+K9+O9+S9+AA9</f>
        <v>78</v>
      </c>
      <c r="AF9" s="90">
        <f>+D9+H9+L9+P9+T9+AB9</f>
        <v>18</v>
      </c>
      <c r="AG9" s="90">
        <f>+E9+I9+M9+Q9+U9+AC9</f>
        <v>0</v>
      </c>
      <c r="AH9" s="91">
        <f>+AG9+AF9+AE9</f>
        <v>96</v>
      </c>
    </row>
    <row r="10" spans="1:43" ht="36" customHeight="1" thickBot="1" x14ac:dyDescent="0.3">
      <c r="A10" s="19"/>
      <c r="B10" s="83" t="s">
        <v>14</v>
      </c>
      <c r="C10" s="84" t="s">
        <v>17</v>
      </c>
      <c r="D10" s="85" t="s">
        <v>17</v>
      </c>
      <c r="E10" s="85" t="s">
        <v>17</v>
      </c>
      <c r="F10" s="86" t="s">
        <v>17</v>
      </c>
      <c r="G10" s="84">
        <f>G9/J9</f>
        <v>1</v>
      </c>
      <c r="H10" s="85">
        <f>H9/J9</f>
        <v>0</v>
      </c>
      <c r="I10" s="85">
        <f>I9/J9</f>
        <v>0</v>
      </c>
      <c r="J10" s="86">
        <f>J9/J9</f>
        <v>1</v>
      </c>
      <c r="K10" s="84" t="s">
        <v>17</v>
      </c>
      <c r="L10" s="85" t="s">
        <v>17</v>
      </c>
      <c r="M10" s="85" t="s">
        <v>17</v>
      </c>
      <c r="N10" s="86" t="s">
        <v>17</v>
      </c>
      <c r="O10" s="84">
        <f>O9/R9</f>
        <v>0.47058823529411764</v>
      </c>
      <c r="P10" s="85">
        <f>P9/R9</f>
        <v>0.52941176470588236</v>
      </c>
      <c r="Q10" s="85">
        <f>Q9/R9</f>
        <v>0</v>
      </c>
      <c r="R10" s="86">
        <f>R9/R9</f>
        <v>1</v>
      </c>
      <c r="S10" s="84">
        <f>S9/V9</f>
        <v>1</v>
      </c>
      <c r="T10" s="85">
        <f>T9/V9</f>
        <v>0</v>
      </c>
      <c r="U10" s="85">
        <f>U9/V9</f>
        <v>0</v>
      </c>
      <c r="V10" s="86">
        <f>V9/V9</f>
        <v>1</v>
      </c>
      <c r="W10" s="84" t="s">
        <v>17</v>
      </c>
      <c r="X10" s="85" t="s">
        <v>17</v>
      </c>
      <c r="Y10" s="85" t="s">
        <v>17</v>
      </c>
      <c r="Z10" s="86" t="s">
        <v>17</v>
      </c>
      <c r="AA10" s="84" t="s">
        <v>17</v>
      </c>
      <c r="AB10" s="85" t="s">
        <v>17</v>
      </c>
      <c r="AC10" s="85" t="s">
        <v>17</v>
      </c>
      <c r="AD10" s="86" t="s">
        <v>17</v>
      </c>
      <c r="AE10" s="84">
        <f>AE9/AH9</f>
        <v>0.8125</v>
      </c>
      <c r="AF10" s="85">
        <f>AF9/AH9</f>
        <v>0.1875</v>
      </c>
      <c r="AG10" s="85">
        <f>AG9/AH9</f>
        <v>0</v>
      </c>
      <c r="AH10" s="86">
        <f>AH9/AH9</f>
        <v>1</v>
      </c>
    </row>
    <row r="11" spans="1:43" ht="37.5" customHeight="1" x14ac:dyDescent="0.25">
      <c r="A11" s="14" t="s">
        <v>45</v>
      </c>
      <c r="B11" s="88" t="s">
        <v>13</v>
      </c>
      <c r="C11" s="89">
        <v>932</v>
      </c>
      <c r="D11" s="90">
        <v>519</v>
      </c>
      <c r="E11" s="90">
        <v>90</v>
      </c>
      <c r="F11" s="91">
        <f>C11+D11+E11</f>
        <v>1541</v>
      </c>
      <c r="G11" s="89">
        <v>1418</v>
      </c>
      <c r="H11" s="90">
        <v>155</v>
      </c>
      <c r="I11" s="90">
        <v>110</v>
      </c>
      <c r="J11" s="91">
        <f>G11+H11+I11</f>
        <v>1683</v>
      </c>
      <c r="K11" s="89">
        <v>129</v>
      </c>
      <c r="L11" s="90">
        <v>217</v>
      </c>
      <c r="M11" s="90">
        <v>361</v>
      </c>
      <c r="N11" s="91">
        <f>K11+L11+M11</f>
        <v>707</v>
      </c>
      <c r="O11" s="89">
        <v>0</v>
      </c>
      <c r="P11" s="90">
        <v>1394</v>
      </c>
      <c r="Q11" s="90">
        <v>1366</v>
      </c>
      <c r="R11" s="91">
        <f>O11+P11+Q11</f>
        <v>2760</v>
      </c>
      <c r="S11" s="89">
        <v>2179</v>
      </c>
      <c r="T11" s="90">
        <v>0</v>
      </c>
      <c r="U11" s="90">
        <v>0</v>
      </c>
      <c r="V11" s="91">
        <f>+S11</f>
        <v>2179</v>
      </c>
      <c r="W11" s="89" t="s">
        <v>16</v>
      </c>
      <c r="X11" s="90" t="s">
        <v>16</v>
      </c>
      <c r="Y11" s="90" t="s">
        <v>16</v>
      </c>
      <c r="Z11" s="91" t="s">
        <v>16</v>
      </c>
      <c r="AA11" s="89">
        <v>2208</v>
      </c>
      <c r="AB11" s="90">
        <v>1355</v>
      </c>
      <c r="AC11" s="90">
        <v>794</v>
      </c>
      <c r="AD11" s="91">
        <f>AA11+AB11+AC11</f>
        <v>4357</v>
      </c>
      <c r="AE11" s="89">
        <f>+C11+G11+K11+O11+S11+AA11</f>
        <v>6866</v>
      </c>
      <c r="AF11" s="90">
        <f>+D11+H11+L11+P11+T11+AB11</f>
        <v>3640</v>
      </c>
      <c r="AG11" s="90">
        <f>+E11+I11+M11+Q11+U11+AC11</f>
        <v>2721</v>
      </c>
      <c r="AH11" s="91">
        <f>+AG11+AF11+AE11</f>
        <v>13227</v>
      </c>
    </row>
    <row r="12" spans="1:43" ht="37.5" customHeight="1" thickBot="1" x14ac:dyDescent="0.3">
      <c r="A12" s="19"/>
      <c r="B12" s="83" t="s">
        <v>14</v>
      </c>
      <c r="C12" s="84">
        <f>C11/F11</f>
        <v>0.60480207657365348</v>
      </c>
      <c r="D12" s="85">
        <f>D11/F11</f>
        <v>0.33679428942245293</v>
      </c>
      <c r="E12" s="85">
        <f>E11/F11</f>
        <v>5.8403634003893576E-2</v>
      </c>
      <c r="F12" s="86">
        <f>F11/F11</f>
        <v>1</v>
      </c>
      <c r="G12" s="84">
        <f>G11/J11</f>
        <v>0.84254307783719551</v>
      </c>
      <c r="H12" s="85">
        <f>H11/J11</f>
        <v>9.2097445038621509E-2</v>
      </c>
      <c r="I12" s="85">
        <f>I11/J11</f>
        <v>6.535947712418301E-2</v>
      </c>
      <c r="J12" s="86">
        <f>J11/J11</f>
        <v>1</v>
      </c>
      <c r="K12" s="84">
        <f>K11/N11</f>
        <v>0.18246110325318246</v>
      </c>
      <c r="L12" s="85">
        <f>L11/N11</f>
        <v>0.30693069306930693</v>
      </c>
      <c r="M12" s="85">
        <f>M11/N11</f>
        <v>0.51060820367751059</v>
      </c>
      <c r="N12" s="86">
        <f>N11/N11</f>
        <v>1</v>
      </c>
      <c r="O12" s="84">
        <f>O11/R11</f>
        <v>0</v>
      </c>
      <c r="P12" s="85">
        <f>P11/R11</f>
        <v>0.50507246376811599</v>
      </c>
      <c r="Q12" s="85">
        <f>Q11/R11</f>
        <v>0.49492753623188407</v>
      </c>
      <c r="R12" s="86">
        <f>R11/R11</f>
        <v>1</v>
      </c>
      <c r="S12" s="84">
        <f>S11/V11</f>
        <v>1</v>
      </c>
      <c r="T12" s="87">
        <f>T11/V11</f>
        <v>0</v>
      </c>
      <c r="U12" s="87">
        <f>U11/V11</f>
        <v>0</v>
      </c>
      <c r="V12" s="86">
        <f>V11/V11</f>
        <v>1</v>
      </c>
      <c r="W12" s="84" t="s">
        <v>17</v>
      </c>
      <c r="X12" s="85" t="s">
        <v>17</v>
      </c>
      <c r="Y12" s="85" t="s">
        <v>17</v>
      </c>
      <c r="Z12" s="86" t="s">
        <v>17</v>
      </c>
      <c r="AA12" s="84">
        <f>AA11/AD11</f>
        <v>0.50677071379389493</v>
      </c>
      <c r="AB12" s="85">
        <f>AB11/AD11</f>
        <v>0.31099380307551067</v>
      </c>
      <c r="AC12" s="85">
        <f>AC11/AD11</f>
        <v>0.18223548313059446</v>
      </c>
      <c r="AD12" s="86">
        <f>AD11/AD11</f>
        <v>1</v>
      </c>
      <c r="AE12" s="84">
        <f>AE11/AH11</f>
        <v>0.51908974068193847</v>
      </c>
      <c r="AF12" s="85">
        <f>AF11/AH11</f>
        <v>0.27519467755348909</v>
      </c>
      <c r="AG12" s="85">
        <f>AG11/AH11</f>
        <v>0.20571558176457247</v>
      </c>
      <c r="AH12" s="86">
        <f>AH11/AH11</f>
        <v>1</v>
      </c>
    </row>
    <row r="13" spans="1:43" s="25" customFormat="1" ht="39" customHeight="1" x14ac:dyDescent="0.25">
      <c r="A13" s="92" t="s">
        <v>46</v>
      </c>
      <c r="B13" s="88" t="s">
        <v>13</v>
      </c>
      <c r="C13" s="89">
        <f t="shared" ref="C13:J13" si="0">+C7+C9+C11</f>
        <v>15804</v>
      </c>
      <c r="D13" s="90">
        <f t="shared" si="0"/>
        <v>3093</v>
      </c>
      <c r="E13" s="90">
        <f t="shared" si="0"/>
        <v>431</v>
      </c>
      <c r="F13" s="91">
        <f t="shared" si="0"/>
        <v>19328</v>
      </c>
      <c r="G13" s="89">
        <f t="shared" si="0"/>
        <v>19154</v>
      </c>
      <c r="H13" s="90">
        <f t="shared" si="0"/>
        <v>1962</v>
      </c>
      <c r="I13" s="90">
        <f t="shared" si="0"/>
        <v>150</v>
      </c>
      <c r="J13" s="91">
        <f t="shared" si="0"/>
        <v>21266</v>
      </c>
      <c r="K13" s="89">
        <f>+K7+K11</f>
        <v>3404</v>
      </c>
      <c r="L13" s="90">
        <f>+L7+L11</f>
        <v>922</v>
      </c>
      <c r="M13" s="90">
        <f>+M7+M11</f>
        <v>385</v>
      </c>
      <c r="N13" s="91">
        <f>+N7+N11</f>
        <v>4711</v>
      </c>
      <c r="O13" s="89">
        <f>+O7+O9+O11</f>
        <v>4248</v>
      </c>
      <c r="P13" s="90">
        <f>+P7+P9+P11</f>
        <v>2284</v>
      </c>
      <c r="Q13" s="90">
        <f>+Q7+Q9+Q11</f>
        <v>1369</v>
      </c>
      <c r="R13" s="91">
        <f>+R7+R9+R11</f>
        <v>7901</v>
      </c>
      <c r="S13" s="89">
        <f>+S7+S11</f>
        <v>9924</v>
      </c>
      <c r="T13" s="90">
        <f>+T7</f>
        <v>1500</v>
      </c>
      <c r="U13" s="90" t="s">
        <v>16</v>
      </c>
      <c r="V13" s="91">
        <f>+T13+S13</f>
        <v>11424</v>
      </c>
      <c r="W13" s="89">
        <f>+W7</f>
        <v>3941</v>
      </c>
      <c r="X13" s="90">
        <f>+X7</f>
        <v>484</v>
      </c>
      <c r="Y13" s="90" t="s">
        <v>16</v>
      </c>
      <c r="Z13" s="91">
        <f>+X13+W13</f>
        <v>4425</v>
      </c>
      <c r="AA13" s="89">
        <f t="shared" ref="AA13:AH13" si="1">+AA7+AA9+AA11</f>
        <v>2208</v>
      </c>
      <c r="AB13" s="90">
        <f t="shared" si="1"/>
        <v>1355</v>
      </c>
      <c r="AC13" s="90">
        <f t="shared" si="1"/>
        <v>794</v>
      </c>
      <c r="AD13" s="91">
        <f t="shared" si="1"/>
        <v>4357</v>
      </c>
      <c r="AE13" s="89">
        <f t="shared" si="1"/>
        <v>58729</v>
      </c>
      <c r="AF13" s="90">
        <f t="shared" si="1"/>
        <v>11600</v>
      </c>
      <c r="AG13" s="90">
        <f t="shared" si="1"/>
        <v>3129</v>
      </c>
      <c r="AH13" s="91">
        <f t="shared" si="1"/>
        <v>73458</v>
      </c>
    </row>
    <row r="14" spans="1:43" ht="39" customHeight="1" thickBot="1" x14ac:dyDescent="0.3">
      <c r="A14" s="93"/>
      <c r="B14" s="83" t="s">
        <v>14</v>
      </c>
      <c r="C14" s="84">
        <f>C13/F13</f>
        <v>0.81767384105960261</v>
      </c>
      <c r="D14" s="85">
        <f>D13/F13</f>
        <v>0.16002690397350994</v>
      </c>
      <c r="E14" s="85">
        <f>E13/F13</f>
        <v>2.2299254966887418E-2</v>
      </c>
      <c r="F14" s="86">
        <f>F13/F13</f>
        <v>1</v>
      </c>
      <c r="G14" s="84">
        <f>G13/J13</f>
        <v>0.90068654189786512</v>
      </c>
      <c r="H14" s="85">
        <f>H13/J13</f>
        <v>9.2259945452835515E-2</v>
      </c>
      <c r="I14" s="85">
        <f>I13/J13</f>
        <v>7.0535126492993509E-3</v>
      </c>
      <c r="J14" s="86">
        <f>J13/J13</f>
        <v>1</v>
      </c>
      <c r="K14" s="84">
        <f>K13/N13</f>
        <v>0.72256421142008065</v>
      </c>
      <c r="L14" s="85">
        <f>L13/N13</f>
        <v>0.1957121630227128</v>
      </c>
      <c r="M14" s="85">
        <f>M13/N13</f>
        <v>8.1723625557206539E-2</v>
      </c>
      <c r="N14" s="86">
        <f>N13/N13</f>
        <v>1</v>
      </c>
      <c r="O14" s="84">
        <f>O13/R13</f>
        <v>0.53765346158714089</v>
      </c>
      <c r="P14" s="85">
        <f>P13/R13</f>
        <v>0.28907733198329327</v>
      </c>
      <c r="Q14" s="85">
        <f>Q13/R13</f>
        <v>0.17326920642956586</v>
      </c>
      <c r="R14" s="86">
        <f>R13/R13</f>
        <v>1</v>
      </c>
      <c r="S14" s="84">
        <f>S13/V13</f>
        <v>0.86869747899159666</v>
      </c>
      <c r="T14" s="85">
        <f>T13/V13</f>
        <v>0.13130252100840337</v>
      </c>
      <c r="U14" s="87" t="s">
        <v>17</v>
      </c>
      <c r="V14" s="86">
        <f>V13/V13</f>
        <v>1</v>
      </c>
      <c r="W14" s="84">
        <f>W13/Z13</f>
        <v>0.89062146892655369</v>
      </c>
      <c r="X14" s="85">
        <f>X13/Z13</f>
        <v>0.10937853107344633</v>
      </c>
      <c r="Y14" s="87" t="s">
        <v>17</v>
      </c>
      <c r="Z14" s="86">
        <f>Z13/Z13</f>
        <v>1</v>
      </c>
      <c r="AA14" s="84">
        <f>AA13/AD13</f>
        <v>0.50677071379389493</v>
      </c>
      <c r="AB14" s="85">
        <f>AB13/AD13</f>
        <v>0.31099380307551067</v>
      </c>
      <c r="AC14" s="85">
        <f>AC13/AD13</f>
        <v>0.18223548313059446</v>
      </c>
      <c r="AD14" s="86">
        <f>AD13/AD13</f>
        <v>1</v>
      </c>
      <c r="AE14" s="84">
        <f>AE13/AH13</f>
        <v>0.79949086552860138</v>
      </c>
      <c r="AF14" s="85">
        <f>AF13/AH13</f>
        <v>0.15791336546053528</v>
      </c>
      <c r="AG14" s="85">
        <f>AG13/AH13</f>
        <v>4.259576901086335E-2</v>
      </c>
      <c r="AH14" s="86">
        <f>AH13/AH13</f>
        <v>1</v>
      </c>
    </row>
    <row r="15" spans="1:43" ht="46.5" customHeight="1" thickBot="1" x14ac:dyDescent="0.3">
      <c r="A15" s="26"/>
      <c r="B15" s="27"/>
      <c r="C15" s="28"/>
      <c r="D15" s="28"/>
      <c r="E15" s="28"/>
      <c r="F15" s="28"/>
      <c r="G15" s="28"/>
      <c r="H15" s="28"/>
      <c r="I15" s="28"/>
      <c r="J15" s="28"/>
      <c r="K15" s="28"/>
      <c r="L15" s="28"/>
      <c r="M15" s="28"/>
      <c r="N15" s="28"/>
      <c r="O15" s="28"/>
      <c r="P15" s="28"/>
      <c r="Q15" s="28"/>
      <c r="R15" s="28"/>
      <c r="S15" s="28"/>
      <c r="T15" s="28"/>
      <c r="U15" s="94"/>
      <c r="V15" s="28"/>
      <c r="W15" s="28"/>
      <c r="X15" s="28"/>
      <c r="Y15" s="94"/>
      <c r="Z15" s="28"/>
      <c r="AA15" s="28"/>
      <c r="AB15" s="28"/>
      <c r="AC15" s="28"/>
      <c r="AD15" s="28"/>
      <c r="AE15" s="28"/>
      <c r="AF15" s="28"/>
      <c r="AG15" s="28"/>
      <c r="AH15" s="28"/>
    </row>
    <row r="16" spans="1:43" ht="39.75" customHeight="1" thickBot="1" x14ac:dyDescent="0.3">
      <c r="A16" s="95" t="s">
        <v>24</v>
      </c>
      <c r="B16" s="96"/>
      <c r="C16" s="96"/>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97"/>
      <c r="AI16" s="47"/>
      <c r="AJ16"/>
      <c r="AK16"/>
      <c r="AL16"/>
      <c r="AM16"/>
      <c r="AN16"/>
      <c r="AO16"/>
      <c r="AP16"/>
      <c r="AQ16"/>
    </row>
    <row r="17" spans="1:43" ht="39.75" customHeight="1" thickBot="1" x14ac:dyDescent="0.3">
      <c r="A17" s="38" t="s">
        <v>25</v>
      </c>
      <c r="B17" s="39"/>
      <c r="C17" s="98">
        <v>4</v>
      </c>
      <c r="D17" s="99"/>
      <c r="E17" s="99"/>
      <c r="F17" s="100"/>
      <c r="G17" s="98">
        <v>10</v>
      </c>
      <c r="H17" s="99"/>
      <c r="I17" s="99"/>
      <c r="J17" s="100"/>
      <c r="K17" s="98">
        <v>2</v>
      </c>
      <c r="L17" s="99"/>
      <c r="M17" s="99"/>
      <c r="N17" s="100"/>
      <c r="O17" s="98">
        <v>2</v>
      </c>
      <c r="P17" s="99"/>
      <c r="Q17" s="99"/>
      <c r="R17" s="100"/>
      <c r="S17" s="98">
        <v>1</v>
      </c>
      <c r="T17" s="99"/>
      <c r="U17" s="99"/>
      <c r="V17" s="100"/>
      <c r="W17" s="98">
        <v>1</v>
      </c>
      <c r="X17" s="99"/>
      <c r="Y17" s="99"/>
      <c r="Z17" s="100"/>
      <c r="AA17" s="98">
        <v>3</v>
      </c>
      <c r="AB17" s="99"/>
      <c r="AC17" s="99"/>
      <c r="AD17" s="100"/>
      <c r="AE17" s="98">
        <f>SUM(C17:AD17)</f>
        <v>23</v>
      </c>
      <c r="AF17" s="99"/>
      <c r="AG17" s="99"/>
      <c r="AH17" s="100"/>
      <c r="AI17" s="47"/>
      <c r="AJ17"/>
      <c r="AK17"/>
      <c r="AL17"/>
      <c r="AM17"/>
      <c r="AN17"/>
      <c r="AO17"/>
      <c r="AP17"/>
      <c r="AQ17"/>
    </row>
    <row r="18" spans="1:43" s="105" customFormat="1" ht="42" customHeight="1" thickBot="1" x14ac:dyDescent="0.3">
      <c r="A18" s="38" t="s">
        <v>26</v>
      </c>
      <c r="B18" s="39"/>
      <c r="C18" s="101">
        <v>6</v>
      </c>
      <c r="D18" s="101"/>
      <c r="E18" s="101"/>
      <c r="F18" s="102"/>
      <c r="G18" s="103">
        <v>11</v>
      </c>
      <c r="H18" s="101"/>
      <c r="I18" s="101"/>
      <c r="J18" s="102"/>
      <c r="K18" s="103">
        <v>2</v>
      </c>
      <c r="L18" s="101"/>
      <c r="M18" s="101"/>
      <c r="N18" s="102"/>
      <c r="O18" s="103">
        <v>2</v>
      </c>
      <c r="P18" s="101"/>
      <c r="Q18" s="101"/>
      <c r="R18" s="102"/>
      <c r="S18" s="103">
        <v>1</v>
      </c>
      <c r="T18" s="101"/>
      <c r="U18" s="101"/>
      <c r="V18" s="102"/>
      <c r="W18" s="103">
        <v>1</v>
      </c>
      <c r="X18" s="101"/>
      <c r="Y18" s="101"/>
      <c r="Z18" s="102"/>
      <c r="AA18" s="103">
        <v>3</v>
      </c>
      <c r="AB18" s="101"/>
      <c r="AC18" s="101"/>
      <c r="AD18" s="102"/>
      <c r="AE18" s="103">
        <f>SUM(C18:AD18)</f>
        <v>26</v>
      </c>
      <c r="AF18" s="101"/>
      <c r="AG18" s="101"/>
      <c r="AH18" s="102"/>
      <c r="AI18" s="104"/>
      <c r="AJ18" s="104"/>
      <c r="AK18" s="104"/>
      <c r="AL18" s="104"/>
      <c r="AM18" s="104"/>
      <c r="AN18" s="104"/>
      <c r="AO18" s="104"/>
      <c r="AP18" s="104"/>
      <c r="AQ18" s="104"/>
    </row>
    <row r="19" spans="1:43" ht="52.5" customHeight="1" x14ac:dyDescent="0.25">
      <c r="A19" s="44" t="s">
        <v>27</v>
      </c>
      <c r="B19" s="45"/>
      <c r="C19" s="45"/>
      <c r="D19" s="45"/>
      <c r="E19" s="45"/>
      <c r="F19" s="45"/>
      <c r="G19" s="45"/>
      <c r="H19" s="45"/>
      <c r="I19" s="45"/>
      <c r="J19" s="45"/>
      <c r="K19" s="45"/>
      <c r="L19" s="45"/>
      <c r="M19" s="45"/>
      <c r="N19" s="45"/>
      <c r="O19" s="45"/>
      <c r="P19" s="45"/>
      <c r="Q19" s="45"/>
      <c r="R19" s="45"/>
      <c r="S19" s="45"/>
      <c r="T19" s="45"/>
      <c r="U19" s="45"/>
      <c r="V19" s="45"/>
      <c r="W19" s="45"/>
      <c r="X19" s="45"/>
      <c r="Y19" s="45"/>
    </row>
    <row r="20" spans="1:43" ht="42.75" customHeight="1" x14ac:dyDescent="0.25">
      <c r="A20" s="106"/>
      <c r="B20" s="106"/>
      <c r="C20" s="106"/>
      <c r="D20" s="106"/>
      <c r="E20" s="106"/>
      <c r="F20" s="106"/>
      <c r="G20" s="106"/>
      <c r="H20" s="106"/>
      <c r="I20" s="106"/>
      <c r="J20" s="106"/>
      <c r="K20" s="106"/>
      <c r="L20" s="106"/>
      <c r="M20" s="106"/>
      <c r="N20" s="106"/>
      <c r="O20" s="106"/>
      <c r="P20" s="106"/>
      <c r="Q20" s="106"/>
      <c r="R20" s="106"/>
      <c r="S20" s="107"/>
      <c r="T20" s="107"/>
      <c r="U20" s="107"/>
      <c r="V20" s="107"/>
      <c r="W20" s="107"/>
      <c r="X20" s="107"/>
      <c r="Y20" s="107"/>
      <c r="Z20" s="107"/>
      <c r="AA20" s="107"/>
      <c r="AB20" s="107"/>
      <c r="AC20" s="107"/>
      <c r="AD20" s="107"/>
      <c r="AE20" s="107"/>
      <c r="AF20" s="107"/>
      <c r="AG20" s="107"/>
      <c r="AH20" s="107"/>
    </row>
    <row r="21" spans="1:43" ht="23.25" x14ac:dyDescent="0.25">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row>
    <row r="23" spans="1:43" ht="26.25" x14ac:dyDescent="0.4">
      <c r="C23" s="108"/>
      <c r="D23" s="108"/>
      <c r="E23" s="108"/>
      <c r="F23" s="108"/>
      <c r="G23" s="108"/>
      <c r="H23" s="108"/>
      <c r="I23" s="108"/>
      <c r="J23" s="108"/>
      <c r="K23" s="108"/>
    </row>
  </sheetData>
  <mergeCells count="44">
    <mergeCell ref="A20:R20"/>
    <mergeCell ref="AE17:AH17"/>
    <mergeCell ref="A18:B18"/>
    <mergeCell ref="C18:F18"/>
    <mergeCell ref="G18:J18"/>
    <mergeCell ref="K18:N18"/>
    <mergeCell ref="O18:R18"/>
    <mergeCell ref="S18:V18"/>
    <mergeCell ref="W18:Z18"/>
    <mergeCell ref="AA18:AD18"/>
    <mergeCell ref="AE18:AH18"/>
    <mergeCell ref="G17:J17"/>
    <mergeCell ref="K17:N17"/>
    <mergeCell ref="O17:R17"/>
    <mergeCell ref="S17:V17"/>
    <mergeCell ref="W17:Z17"/>
    <mergeCell ref="AA17:AD17"/>
    <mergeCell ref="A7:A8"/>
    <mergeCell ref="A9:A10"/>
    <mergeCell ref="A11:A12"/>
    <mergeCell ref="A13:A14"/>
    <mergeCell ref="A16:C16"/>
    <mergeCell ref="A17:B17"/>
    <mergeCell ref="C17:F17"/>
    <mergeCell ref="AA4:AD4"/>
    <mergeCell ref="AE4:AH4"/>
    <mergeCell ref="C5:F5"/>
    <mergeCell ref="G5:J5"/>
    <mergeCell ref="K5:N5"/>
    <mergeCell ref="O5:R5"/>
    <mergeCell ref="S5:V5"/>
    <mergeCell ref="W5:Z5"/>
    <mergeCell ref="AA5:AD5"/>
    <mergeCell ref="AE5:AH5"/>
    <mergeCell ref="A1:AH1"/>
    <mergeCell ref="A2:AH2"/>
    <mergeCell ref="A3:B6"/>
    <mergeCell ref="C3:AH3"/>
    <mergeCell ref="C4:F4"/>
    <mergeCell ref="G4:J4"/>
    <mergeCell ref="K4:N4"/>
    <mergeCell ref="O4:R4"/>
    <mergeCell ref="S4:V4"/>
    <mergeCell ref="W4:Z4"/>
  </mergeCells>
  <pageMargins left="0.70866141732283472" right="0.70866141732283472" top="0.74803149606299213" bottom="0.74803149606299213" header="0.31496062992125984" footer="0.31496062992125984"/>
  <pageSetup paperSize="8" scale="50" fitToHeight="0" orientation="landscape" r:id="rId1"/>
  <headerFooter>
    <oddFooter>&amp;L&amp;F
&amp;D&amp;C&amp;A&amp;R&amp;P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7"/>
  <sheetViews>
    <sheetView zoomScale="55" zoomScaleNormal="55" workbookViewId="0">
      <selection sqref="A1:J1"/>
    </sheetView>
  </sheetViews>
  <sheetFormatPr baseColWidth="10" defaultRowHeight="15" x14ac:dyDescent="0.25"/>
  <cols>
    <col min="1" max="1" width="44.28515625" customWidth="1"/>
    <col min="2" max="2" width="9.28515625" style="49" customWidth="1"/>
    <col min="3" max="3" width="32.140625" style="49" customWidth="1"/>
    <col min="4" max="6" width="32.140625" customWidth="1"/>
    <col min="7" max="8" width="32.140625" style="47" customWidth="1"/>
    <col min="9" max="9" width="32.140625" customWidth="1"/>
    <col min="10" max="10" width="32.140625" style="47" customWidth="1"/>
    <col min="11" max="11" width="17.7109375" style="2" customWidth="1"/>
    <col min="12" max="17" width="18.85546875" style="2" customWidth="1"/>
    <col min="18" max="16384" width="11.42578125" style="2"/>
  </cols>
  <sheetData>
    <row r="1" spans="1:10" ht="51.75" customHeight="1" x14ac:dyDescent="0.25">
      <c r="A1" s="1" t="s">
        <v>0</v>
      </c>
      <c r="B1" s="1"/>
      <c r="C1" s="1"/>
      <c r="D1" s="1"/>
      <c r="E1" s="1"/>
      <c r="F1" s="1"/>
      <c r="G1" s="1"/>
      <c r="H1" s="1"/>
      <c r="I1" s="1"/>
      <c r="J1" s="1"/>
    </row>
    <row r="2" spans="1:10" ht="59.25" customHeight="1" thickBot="1" x14ac:dyDescent="0.3">
      <c r="A2" s="1" t="s">
        <v>1</v>
      </c>
      <c r="B2" s="1"/>
      <c r="C2" s="3"/>
      <c r="D2" s="3"/>
      <c r="E2" s="3"/>
      <c r="F2" s="3"/>
      <c r="G2" s="3"/>
      <c r="H2" s="3"/>
      <c r="I2" s="3"/>
      <c r="J2" s="3"/>
    </row>
    <row r="3" spans="1:10" ht="51.75" customHeight="1" thickBot="1" x14ac:dyDescent="0.3">
      <c r="A3" s="4" t="s">
        <v>2</v>
      </c>
      <c r="B3" s="5"/>
      <c r="C3" s="6" t="s">
        <v>3</v>
      </c>
      <c r="D3" s="7"/>
      <c r="E3" s="7"/>
      <c r="F3" s="7"/>
      <c r="G3" s="7"/>
      <c r="H3" s="7"/>
      <c r="I3" s="7"/>
      <c r="J3" s="8"/>
    </row>
    <row r="4" spans="1:10" ht="69.75" customHeight="1" thickBot="1" x14ac:dyDescent="0.3">
      <c r="A4" s="9"/>
      <c r="B4" s="10"/>
      <c r="C4" s="11" t="s">
        <v>4</v>
      </c>
      <c r="D4" s="12" t="s">
        <v>5</v>
      </c>
      <c r="E4" s="12" t="s">
        <v>6</v>
      </c>
      <c r="F4" s="12" t="s">
        <v>7</v>
      </c>
      <c r="G4" s="12" t="s">
        <v>8</v>
      </c>
      <c r="H4" s="12" t="s">
        <v>9</v>
      </c>
      <c r="I4" s="12" t="s">
        <v>10</v>
      </c>
      <c r="J4" s="13" t="s">
        <v>11</v>
      </c>
    </row>
    <row r="5" spans="1:10" ht="33.75" customHeight="1" x14ac:dyDescent="0.25">
      <c r="A5" s="14" t="s">
        <v>12</v>
      </c>
      <c r="B5" s="15" t="s">
        <v>13</v>
      </c>
      <c r="C5" s="16">
        <v>0</v>
      </c>
      <c r="D5" s="17">
        <v>0</v>
      </c>
      <c r="E5" s="17">
        <v>3</v>
      </c>
      <c r="F5" s="17">
        <v>21</v>
      </c>
      <c r="G5" s="17">
        <v>20</v>
      </c>
      <c r="H5" s="17">
        <v>1</v>
      </c>
      <c r="I5" s="17">
        <v>0</v>
      </c>
      <c r="J5" s="18">
        <f>+C5+D5+E5+F5+G5+H5+I5</f>
        <v>45</v>
      </c>
    </row>
    <row r="6" spans="1:10" ht="33.75" customHeight="1" thickBot="1" x14ac:dyDescent="0.3">
      <c r="A6" s="19"/>
      <c r="B6" s="20" t="s">
        <v>14</v>
      </c>
      <c r="C6" s="21">
        <f t="shared" ref="C6:H6" si="0">C5/C19</f>
        <v>0</v>
      </c>
      <c r="D6" s="22">
        <f t="shared" si="0"/>
        <v>0</v>
      </c>
      <c r="E6" s="22">
        <f t="shared" si="0"/>
        <v>1.3392857142857142E-2</v>
      </c>
      <c r="F6" s="22">
        <f t="shared" si="0"/>
        <v>4.0935672514619881E-2</v>
      </c>
      <c r="G6" s="22">
        <f t="shared" si="0"/>
        <v>4.0404040404040407E-2</v>
      </c>
      <c r="H6" s="22">
        <f t="shared" si="0"/>
        <v>1</v>
      </c>
      <c r="I6" s="22">
        <f>I5/I$19</f>
        <v>0</v>
      </c>
      <c r="J6" s="23">
        <f>J5/J19</f>
        <v>4.9586776859504135E-3</v>
      </c>
    </row>
    <row r="7" spans="1:10" ht="33.75" customHeight="1" x14ac:dyDescent="0.25">
      <c r="A7" s="14" t="s">
        <v>15</v>
      </c>
      <c r="B7" s="24" t="s">
        <v>13</v>
      </c>
      <c r="C7" s="16">
        <v>2842</v>
      </c>
      <c r="D7" s="17">
        <v>3405</v>
      </c>
      <c r="E7" s="17">
        <v>114</v>
      </c>
      <c r="F7" s="17">
        <v>333</v>
      </c>
      <c r="G7" s="17">
        <v>177</v>
      </c>
      <c r="H7" s="17" t="s">
        <v>16</v>
      </c>
      <c r="I7" s="17">
        <v>0</v>
      </c>
      <c r="J7" s="18">
        <f>+C7+D7+E7+F7+G7+I7</f>
        <v>6871</v>
      </c>
    </row>
    <row r="8" spans="1:10" ht="33.75" customHeight="1" thickBot="1" x14ac:dyDescent="0.3">
      <c r="A8" s="19"/>
      <c r="B8" s="20" t="s">
        <v>14</v>
      </c>
      <c r="C8" s="21">
        <f>C7/C19</f>
        <v>0.70416253716551036</v>
      </c>
      <c r="D8" s="22">
        <f>D7/D19</f>
        <v>0.90342265853011405</v>
      </c>
      <c r="E8" s="22">
        <f>E7/E19</f>
        <v>0.5089285714285714</v>
      </c>
      <c r="F8" s="22">
        <f>F7/F19</f>
        <v>0.64912280701754388</v>
      </c>
      <c r="G8" s="22">
        <f>G7/G19</f>
        <v>0.3575757575757576</v>
      </c>
      <c r="H8" s="22" t="s">
        <v>17</v>
      </c>
      <c r="I8" s="22">
        <f>I7/I$19</f>
        <v>0</v>
      </c>
      <c r="J8" s="23">
        <f>J7/J$19</f>
        <v>0.75713498622589537</v>
      </c>
    </row>
    <row r="9" spans="1:10" ht="33.75" customHeight="1" x14ac:dyDescent="0.25">
      <c r="A9" s="14" t="s">
        <v>18</v>
      </c>
      <c r="B9" s="24" t="s">
        <v>13</v>
      </c>
      <c r="C9" s="16">
        <v>31</v>
      </c>
      <c r="D9" s="17">
        <v>0</v>
      </c>
      <c r="E9" s="17">
        <v>18</v>
      </c>
      <c r="F9" s="17">
        <v>8</v>
      </c>
      <c r="G9" s="17">
        <v>119</v>
      </c>
      <c r="H9" s="17" t="s">
        <v>16</v>
      </c>
      <c r="I9" s="17">
        <v>0</v>
      </c>
      <c r="J9" s="18">
        <f t="shared" ref="J9" si="1">+C9+D9+E9+F9+G9+I9</f>
        <v>176</v>
      </c>
    </row>
    <row r="10" spans="1:10" ht="33.75" customHeight="1" thickBot="1" x14ac:dyDescent="0.3">
      <c r="A10" s="19"/>
      <c r="B10" s="20" t="s">
        <v>14</v>
      </c>
      <c r="C10" s="21">
        <f>C9/C19</f>
        <v>7.680872150644202E-3</v>
      </c>
      <c r="D10" s="22">
        <f>D9/D19</f>
        <v>0</v>
      </c>
      <c r="E10" s="22">
        <f>E9/E19</f>
        <v>8.0357142857142863E-2</v>
      </c>
      <c r="F10" s="22">
        <f>F9/F19</f>
        <v>1.5594541910331383E-2</v>
      </c>
      <c r="G10" s="22">
        <f>G9/G19</f>
        <v>0.2404040404040404</v>
      </c>
      <c r="H10" s="22" t="s">
        <v>17</v>
      </c>
      <c r="I10" s="22">
        <f>I9/I$19</f>
        <v>0</v>
      </c>
      <c r="J10" s="23">
        <f t="shared" ref="J10" si="2">J9/J$19</f>
        <v>1.9393939393939394E-2</v>
      </c>
    </row>
    <row r="11" spans="1:10" ht="33.75" customHeight="1" x14ac:dyDescent="0.25">
      <c r="A11" s="14" t="s">
        <v>19</v>
      </c>
      <c r="B11" s="24" t="s">
        <v>13</v>
      </c>
      <c r="C11" s="16">
        <v>49</v>
      </c>
      <c r="D11" s="17">
        <v>364</v>
      </c>
      <c r="E11" s="17">
        <v>80</v>
      </c>
      <c r="F11" s="17">
        <v>6</v>
      </c>
      <c r="G11" s="17">
        <v>74</v>
      </c>
      <c r="H11" s="17" t="s">
        <v>16</v>
      </c>
      <c r="I11" s="17">
        <v>2</v>
      </c>
      <c r="J11" s="18">
        <f t="shared" ref="J11" si="3">+C11+D11+E11+F11+G11+I11</f>
        <v>575</v>
      </c>
    </row>
    <row r="12" spans="1:10" ht="33.75" customHeight="1" thickBot="1" x14ac:dyDescent="0.3">
      <c r="A12" s="19"/>
      <c r="B12" s="20" t="s">
        <v>14</v>
      </c>
      <c r="C12" s="21">
        <f>C11/C19</f>
        <v>1.2140733399405352E-2</v>
      </c>
      <c r="D12" s="22">
        <f>D11/D19</f>
        <v>9.6577341469885905E-2</v>
      </c>
      <c r="E12" s="22">
        <f>E11/E19</f>
        <v>0.35714285714285715</v>
      </c>
      <c r="F12" s="22">
        <f>F11/F19</f>
        <v>1.1695906432748537E-2</v>
      </c>
      <c r="G12" s="22">
        <f>G11/G19</f>
        <v>0.14949494949494949</v>
      </c>
      <c r="H12" s="22" t="s">
        <v>17</v>
      </c>
      <c r="I12" s="22">
        <f>I11/I$19</f>
        <v>0.5</v>
      </c>
      <c r="J12" s="23">
        <f t="shared" ref="J12" si="4">J11/J$19</f>
        <v>6.3360881542699726E-2</v>
      </c>
    </row>
    <row r="13" spans="1:10" ht="33.75" customHeight="1" x14ac:dyDescent="0.25">
      <c r="A13" s="14" t="s">
        <v>20</v>
      </c>
      <c r="B13" s="24" t="s">
        <v>13</v>
      </c>
      <c r="C13" s="16">
        <v>19</v>
      </c>
      <c r="D13" s="17">
        <v>0</v>
      </c>
      <c r="E13" s="17">
        <v>15</v>
      </c>
      <c r="F13" s="17">
        <v>78</v>
      </c>
      <c r="G13" s="17">
        <v>7</v>
      </c>
      <c r="H13" s="17" t="s">
        <v>16</v>
      </c>
      <c r="I13" s="17">
        <v>2</v>
      </c>
      <c r="J13" s="18">
        <f t="shared" ref="J13" si="5">+C13+D13+E13+F13+G13+I13</f>
        <v>121</v>
      </c>
    </row>
    <row r="14" spans="1:10" ht="33.75" customHeight="1" thickBot="1" x14ac:dyDescent="0.3">
      <c r="A14" s="19"/>
      <c r="B14" s="20" t="s">
        <v>14</v>
      </c>
      <c r="C14" s="21">
        <f>C13/C19</f>
        <v>4.707631318136769E-3</v>
      </c>
      <c r="D14" s="22">
        <f>D13/D19</f>
        <v>0</v>
      </c>
      <c r="E14" s="22">
        <f>E13/E19</f>
        <v>6.6964285714285712E-2</v>
      </c>
      <c r="F14" s="22">
        <f>F13/F19</f>
        <v>0.15204678362573099</v>
      </c>
      <c r="G14" s="22">
        <f>G13/G19</f>
        <v>1.4141414141414142E-2</v>
      </c>
      <c r="H14" s="22" t="s">
        <v>17</v>
      </c>
      <c r="I14" s="22">
        <f>I13/I$19</f>
        <v>0.5</v>
      </c>
      <c r="J14" s="23">
        <f t="shared" ref="J14" si="6">J13/J$19</f>
        <v>1.3333333333333334E-2</v>
      </c>
    </row>
    <row r="15" spans="1:10" ht="33.75" customHeight="1" x14ac:dyDescent="0.25">
      <c r="A15" s="14" t="s">
        <v>21</v>
      </c>
      <c r="B15" s="24" t="s">
        <v>13</v>
      </c>
      <c r="C15" s="16">
        <v>1076</v>
      </c>
      <c r="D15" s="17">
        <v>0</v>
      </c>
      <c r="E15" s="17">
        <v>0</v>
      </c>
      <c r="F15" s="17">
        <v>4</v>
      </c>
      <c r="G15" s="17">
        <v>73</v>
      </c>
      <c r="H15" s="17" t="s">
        <v>16</v>
      </c>
      <c r="I15" s="17">
        <v>0</v>
      </c>
      <c r="J15" s="18">
        <f t="shared" ref="J15" si="7">+C15+D15+E15+F15+G15+I15</f>
        <v>1153</v>
      </c>
    </row>
    <row r="16" spans="1:10" ht="33.75" customHeight="1" thickBot="1" x14ac:dyDescent="0.3">
      <c r="A16" s="19"/>
      <c r="B16" s="20" t="s">
        <v>14</v>
      </c>
      <c r="C16" s="21">
        <f>C15/C19</f>
        <v>0.26660059464816649</v>
      </c>
      <c r="D16" s="22">
        <f>D15/D19</f>
        <v>0</v>
      </c>
      <c r="E16" s="22">
        <f>E15/E19</f>
        <v>0</v>
      </c>
      <c r="F16" s="22">
        <f>F15/F19</f>
        <v>7.7972709551656916E-3</v>
      </c>
      <c r="G16" s="22">
        <f>G15/G19</f>
        <v>0.14747474747474748</v>
      </c>
      <c r="H16" s="22" t="s">
        <v>17</v>
      </c>
      <c r="I16" s="22">
        <f>I15/I$19</f>
        <v>0</v>
      </c>
      <c r="J16" s="23">
        <f t="shared" ref="J16" si="8">J15/J$19</f>
        <v>0.12705234159779613</v>
      </c>
    </row>
    <row r="17" spans="1:17" ht="33.75" customHeight="1" x14ac:dyDescent="0.25">
      <c r="A17" s="14" t="s">
        <v>22</v>
      </c>
      <c r="B17" s="24" t="s">
        <v>13</v>
      </c>
      <c r="C17" s="16">
        <v>19</v>
      </c>
      <c r="D17" s="17">
        <v>0</v>
      </c>
      <c r="E17" s="17">
        <v>27</v>
      </c>
      <c r="F17" s="17">
        <v>63</v>
      </c>
      <c r="G17" s="17">
        <v>25</v>
      </c>
      <c r="H17" s="17" t="s">
        <v>16</v>
      </c>
      <c r="I17" s="17">
        <v>0</v>
      </c>
      <c r="J17" s="18">
        <f t="shared" ref="J17" si="9">+C17+D17+E17+F17+G17+I17</f>
        <v>134</v>
      </c>
    </row>
    <row r="18" spans="1:17" ht="33.75" customHeight="1" thickBot="1" x14ac:dyDescent="0.3">
      <c r="A18" s="19"/>
      <c r="B18" s="20" t="s">
        <v>14</v>
      </c>
      <c r="C18" s="21">
        <f>C17/C19</f>
        <v>4.707631318136769E-3</v>
      </c>
      <c r="D18" s="22">
        <f>D17/D19</f>
        <v>0</v>
      </c>
      <c r="E18" s="22">
        <f>E17/E19</f>
        <v>0.12053571428571429</v>
      </c>
      <c r="F18" s="22">
        <f>F17/F19</f>
        <v>0.12280701754385964</v>
      </c>
      <c r="G18" s="22">
        <f>G17/G19</f>
        <v>5.0505050505050504E-2</v>
      </c>
      <c r="H18" s="22" t="s">
        <v>17</v>
      </c>
      <c r="I18" s="22">
        <f>I17/I$19</f>
        <v>0</v>
      </c>
      <c r="J18" s="23">
        <f t="shared" ref="J18" si="10">J17/J$19</f>
        <v>1.4765840220385676E-2</v>
      </c>
    </row>
    <row r="19" spans="1:17" s="25" customFormat="1" ht="33.75" customHeight="1" x14ac:dyDescent="0.25">
      <c r="A19" s="14" t="s">
        <v>23</v>
      </c>
      <c r="B19" s="24" t="s">
        <v>13</v>
      </c>
      <c r="C19" s="16">
        <f>C5+C7+C9+C11+C13+C15+C17</f>
        <v>4036</v>
      </c>
      <c r="D19" s="17">
        <f>D5+D7+D9+D11+D13+D15+D17</f>
        <v>3769</v>
      </c>
      <c r="E19" s="17">
        <f>+E5+E7+E11+E17</f>
        <v>224</v>
      </c>
      <c r="F19" s="17">
        <f>F5+F7+F9+F11+F13+F15+F17</f>
        <v>513</v>
      </c>
      <c r="G19" s="17">
        <f>G5+G7+G9+G11+G13+G15+G17</f>
        <v>495</v>
      </c>
      <c r="H19" s="17">
        <f>+H5</f>
        <v>1</v>
      </c>
      <c r="I19" s="17">
        <f>I5+I7+I9+I11+I13+I15+I17</f>
        <v>4</v>
      </c>
      <c r="J19" s="18">
        <f>J5+J7+J9+J11+J13+J15+J17</f>
        <v>9075</v>
      </c>
    </row>
    <row r="20" spans="1:17" ht="33.75" customHeight="1" thickBot="1" x14ac:dyDescent="0.3">
      <c r="A20" s="19"/>
      <c r="B20" s="20" t="s">
        <v>14</v>
      </c>
      <c r="C20" s="21">
        <f t="shared" ref="C20:H20" si="11">C19/C19</f>
        <v>1</v>
      </c>
      <c r="D20" s="22">
        <f t="shared" si="11"/>
        <v>1</v>
      </c>
      <c r="E20" s="22">
        <f t="shared" si="11"/>
        <v>1</v>
      </c>
      <c r="F20" s="22">
        <f t="shared" si="11"/>
        <v>1</v>
      </c>
      <c r="G20" s="22">
        <f t="shared" si="11"/>
        <v>1</v>
      </c>
      <c r="H20" s="22">
        <f t="shared" si="11"/>
        <v>1</v>
      </c>
      <c r="I20" s="22">
        <f>I19/I$19</f>
        <v>1</v>
      </c>
      <c r="J20" s="23">
        <f>J19/J19</f>
        <v>1</v>
      </c>
    </row>
    <row r="21" spans="1:17" ht="45" customHeight="1" thickBot="1" x14ac:dyDescent="0.3">
      <c r="A21" s="26"/>
      <c r="B21" s="27"/>
      <c r="C21" s="28"/>
      <c r="D21" s="28"/>
      <c r="E21" s="29"/>
      <c r="F21" s="29"/>
      <c r="G21" s="29"/>
      <c r="H21" s="29"/>
      <c r="I21" s="30"/>
      <c r="J21" s="31"/>
    </row>
    <row r="22" spans="1:17" ht="51.75" customHeight="1" thickBot="1" x14ac:dyDescent="0.3">
      <c r="A22" s="32" t="s">
        <v>24</v>
      </c>
      <c r="B22" s="33"/>
      <c r="C22" s="34"/>
      <c r="D22" s="34"/>
      <c r="E22" s="34"/>
      <c r="F22" s="35"/>
      <c r="G22" s="36"/>
      <c r="H22" s="36"/>
      <c r="I22" s="36"/>
      <c r="J22" s="37"/>
    </row>
    <row r="23" spans="1:17" ht="51.75" customHeight="1" thickBot="1" x14ac:dyDescent="0.3">
      <c r="A23" s="38" t="s">
        <v>25</v>
      </c>
      <c r="B23" s="39"/>
      <c r="C23" s="40">
        <v>4</v>
      </c>
      <c r="D23" s="40">
        <v>6</v>
      </c>
      <c r="E23" s="40">
        <v>2</v>
      </c>
      <c r="F23" s="40">
        <v>2</v>
      </c>
      <c r="G23" s="40">
        <v>1</v>
      </c>
      <c r="H23" s="40">
        <v>1</v>
      </c>
      <c r="I23" s="40">
        <v>2</v>
      </c>
      <c r="J23" s="41">
        <f>+I23+H23+G23+F23+E23+D23+C23</f>
        <v>18</v>
      </c>
    </row>
    <row r="24" spans="1:17" ht="51.75" customHeight="1" thickBot="1" x14ac:dyDescent="0.3">
      <c r="A24" s="38" t="s">
        <v>26</v>
      </c>
      <c r="B24" s="39"/>
      <c r="C24" s="42">
        <v>6</v>
      </c>
      <c r="D24" s="42">
        <v>11</v>
      </c>
      <c r="E24" s="42">
        <v>2</v>
      </c>
      <c r="F24" s="42">
        <v>2</v>
      </c>
      <c r="G24" s="42">
        <v>1</v>
      </c>
      <c r="H24" s="42">
        <v>1</v>
      </c>
      <c r="I24" s="42">
        <v>3</v>
      </c>
      <c r="J24" s="43">
        <f>+I24+H24+G24+F24+E24+D24+C24</f>
        <v>26</v>
      </c>
    </row>
    <row r="25" spans="1:17" ht="51.75" customHeight="1" x14ac:dyDescent="0.35">
      <c r="A25" s="44" t="s">
        <v>27</v>
      </c>
      <c r="B25" s="44"/>
      <c r="C25" s="45"/>
      <c r="D25" s="45"/>
      <c r="E25" s="45"/>
      <c r="F25" s="46"/>
    </row>
    <row r="26" spans="1:17" s="47" customFormat="1" ht="51.75" customHeight="1" x14ac:dyDescent="0.35">
      <c r="A26"/>
      <c r="B26" s="48"/>
      <c r="C26" s="49"/>
      <c r="D26" s="46"/>
      <c r="E26" s="46"/>
      <c r="F26" s="46"/>
      <c r="I26"/>
      <c r="K26" s="2"/>
      <c r="L26" s="2"/>
      <c r="M26" s="2"/>
      <c r="N26" s="2"/>
      <c r="O26" s="2"/>
      <c r="P26" s="2"/>
      <c r="Q26" s="2"/>
    </row>
    <row r="27" spans="1:17" s="47" customFormat="1" ht="37.5" customHeight="1" x14ac:dyDescent="0.35">
      <c r="A27" s="46"/>
      <c r="B27" s="49"/>
      <c r="C27" s="49"/>
      <c r="D27" s="46"/>
      <c r="E27"/>
      <c r="F27"/>
      <c r="I27"/>
      <c r="K27" s="2"/>
      <c r="L27" s="2"/>
      <c r="M27" s="2"/>
      <c r="N27" s="2"/>
      <c r="O27" s="2"/>
      <c r="P27" s="2"/>
      <c r="Q27" s="2"/>
    </row>
  </sheetData>
  <mergeCells count="15">
    <mergeCell ref="A22:B22"/>
    <mergeCell ref="A23:B23"/>
    <mergeCell ref="A24:B2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2"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6"/>
  <sheetViews>
    <sheetView zoomScale="69" zoomScaleNormal="69" workbookViewId="0">
      <selection sqref="A1:J1"/>
    </sheetView>
  </sheetViews>
  <sheetFormatPr baseColWidth="10" defaultColWidth="11.42578125" defaultRowHeight="15" x14ac:dyDescent="0.25"/>
  <cols>
    <col min="1" max="1" width="54.7109375" customWidth="1"/>
    <col min="2" max="2" width="12.85546875" style="67" customWidth="1"/>
    <col min="3" max="3" width="21.7109375" style="49" customWidth="1"/>
    <col min="4" max="6" width="21.7109375" customWidth="1"/>
    <col min="7" max="8" width="21.7109375" style="47" customWidth="1"/>
    <col min="9" max="10" width="21.7109375" customWidth="1"/>
    <col min="11" max="11" width="17.7109375" style="2" customWidth="1"/>
    <col min="12" max="17" width="18.85546875" style="2" customWidth="1"/>
    <col min="18" max="16384" width="11.42578125" style="2"/>
  </cols>
  <sheetData>
    <row r="1" spans="1:10" ht="51.75" customHeight="1" x14ac:dyDescent="0.25">
      <c r="A1" s="1" t="s">
        <v>28</v>
      </c>
      <c r="B1" s="1"/>
      <c r="C1" s="1"/>
      <c r="D1" s="1"/>
      <c r="E1" s="1"/>
      <c r="F1" s="1"/>
      <c r="G1" s="1"/>
      <c r="H1" s="1"/>
      <c r="I1" s="1"/>
      <c r="J1" s="1"/>
    </row>
    <row r="2" spans="1:10" ht="59.25" customHeight="1" thickBot="1" x14ac:dyDescent="0.3">
      <c r="A2" s="1" t="s">
        <v>29</v>
      </c>
      <c r="B2" s="1"/>
      <c r="C2" s="3"/>
      <c r="D2" s="3"/>
      <c r="E2" s="3"/>
      <c r="F2" s="3"/>
      <c r="G2" s="3"/>
      <c r="H2" s="3"/>
      <c r="I2" s="3"/>
      <c r="J2" s="3"/>
    </row>
    <row r="3" spans="1:10" ht="39" customHeight="1" thickBot="1" x14ac:dyDescent="0.3">
      <c r="A3" s="4" t="s">
        <v>30</v>
      </c>
      <c r="B3" s="5"/>
      <c r="C3" s="6" t="s">
        <v>3</v>
      </c>
      <c r="D3" s="7"/>
      <c r="E3" s="7"/>
      <c r="F3" s="7"/>
      <c r="G3" s="7"/>
      <c r="H3" s="7"/>
      <c r="I3" s="7"/>
      <c r="J3" s="8"/>
    </row>
    <row r="4" spans="1:10" ht="51" customHeight="1" thickBot="1" x14ac:dyDescent="0.3">
      <c r="A4" s="50"/>
      <c r="B4" s="51"/>
      <c r="C4" s="52" t="s">
        <v>4</v>
      </c>
      <c r="D4" s="53" t="s">
        <v>5</v>
      </c>
      <c r="E4" s="53" t="s">
        <v>6</v>
      </c>
      <c r="F4" s="53" t="s">
        <v>7</v>
      </c>
      <c r="G4" s="53" t="s">
        <v>8</v>
      </c>
      <c r="H4" s="53" t="s">
        <v>9</v>
      </c>
      <c r="I4" s="53" t="s">
        <v>10</v>
      </c>
      <c r="J4" s="53" t="s">
        <v>11</v>
      </c>
    </row>
    <row r="5" spans="1:10" ht="29.25" customHeight="1" x14ac:dyDescent="0.25">
      <c r="A5" s="14" t="s">
        <v>31</v>
      </c>
      <c r="B5" s="54" t="s">
        <v>13</v>
      </c>
      <c r="C5" s="55">
        <v>644</v>
      </c>
      <c r="D5" s="56">
        <v>1225</v>
      </c>
      <c r="E5" s="57">
        <v>42</v>
      </c>
      <c r="F5" s="57">
        <v>498</v>
      </c>
      <c r="G5" s="57" t="s">
        <v>16</v>
      </c>
      <c r="H5" s="57">
        <v>1</v>
      </c>
      <c r="I5" s="57" t="s">
        <v>16</v>
      </c>
      <c r="J5" s="55">
        <f>+C5+D5+E5+F5+H5</f>
        <v>2410</v>
      </c>
    </row>
    <row r="6" spans="1:10" ht="29.25" customHeight="1" thickBot="1" x14ac:dyDescent="0.3">
      <c r="A6" s="19"/>
      <c r="B6" s="58" t="s">
        <v>14</v>
      </c>
      <c r="C6" s="21">
        <f>C5/C9</f>
        <v>0.1595639246778989</v>
      </c>
      <c r="D6" s="22">
        <f>D5/D9</f>
        <v>0.32501989917750068</v>
      </c>
      <c r="E6" s="59" t="s">
        <v>17</v>
      </c>
      <c r="F6" s="60">
        <f>F5/F9</f>
        <v>0.9707602339181286</v>
      </c>
      <c r="G6" s="59" t="s">
        <v>17</v>
      </c>
      <c r="H6" s="59" t="s">
        <v>17</v>
      </c>
      <c r="I6" s="59" t="s">
        <v>17</v>
      </c>
      <c r="J6" s="21">
        <f>J5/J9</f>
        <v>0.28824303313000837</v>
      </c>
    </row>
    <row r="7" spans="1:10" ht="29.25" customHeight="1" x14ac:dyDescent="0.25">
      <c r="A7" s="14" t="s">
        <v>32</v>
      </c>
      <c r="B7" s="61" t="s">
        <v>13</v>
      </c>
      <c r="C7" s="55">
        <v>3392</v>
      </c>
      <c r="D7" s="56">
        <v>2544</v>
      </c>
      <c r="E7" s="57">
        <v>0</v>
      </c>
      <c r="F7" s="57">
        <v>15</v>
      </c>
      <c r="G7" s="57" t="s">
        <v>16</v>
      </c>
      <c r="H7" s="57" t="s">
        <v>16</v>
      </c>
      <c r="I7" s="57" t="s">
        <v>16</v>
      </c>
      <c r="J7" s="55">
        <f>+C7+D7+E7+F7</f>
        <v>5951</v>
      </c>
    </row>
    <row r="8" spans="1:10" ht="29.25" customHeight="1" thickBot="1" x14ac:dyDescent="0.3">
      <c r="A8" s="19"/>
      <c r="B8" s="58" t="s">
        <v>14</v>
      </c>
      <c r="C8" s="21">
        <f>C7/C9</f>
        <v>0.84043607532210107</v>
      </c>
      <c r="D8" s="22">
        <f>D7/D9</f>
        <v>0.67498010082249937</v>
      </c>
      <c r="E8" s="22">
        <f>E7/E9</f>
        <v>0</v>
      </c>
      <c r="F8" s="60">
        <f>F7/F9</f>
        <v>2.9239766081871343E-2</v>
      </c>
      <c r="G8" s="59" t="s">
        <v>17</v>
      </c>
      <c r="H8" s="59" t="s">
        <v>17</v>
      </c>
      <c r="I8" s="59" t="s">
        <v>17</v>
      </c>
      <c r="J8" s="21">
        <f>J7/J9</f>
        <v>0.71175696686999168</v>
      </c>
    </row>
    <row r="9" spans="1:10" s="25" customFormat="1" ht="29.25" customHeight="1" x14ac:dyDescent="0.25">
      <c r="A9" s="14" t="s">
        <v>33</v>
      </c>
      <c r="B9" s="61" t="s">
        <v>13</v>
      </c>
      <c r="C9" s="55">
        <f>C5+C7</f>
        <v>4036</v>
      </c>
      <c r="D9" s="56">
        <f>D5+D7</f>
        <v>3769</v>
      </c>
      <c r="E9" s="56">
        <f>E5+E7</f>
        <v>42</v>
      </c>
      <c r="F9" s="57">
        <f>F5+F7</f>
        <v>513</v>
      </c>
      <c r="G9" s="57" t="s">
        <v>16</v>
      </c>
      <c r="H9" s="56">
        <f>H5</f>
        <v>1</v>
      </c>
      <c r="I9" s="57" t="s">
        <v>16</v>
      </c>
      <c r="J9" s="55">
        <f>J5+J7</f>
        <v>8361</v>
      </c>
    </row>
    <row r="10" spans="1:10" ht="29.25" customHeight="1" thickBot="1" x14ac:dyDescent="0.3">
      <c r="A10" s="19"/>
      <c r="B10" s="58" t="s">
        <v>14</v>
      </c>
      <c r="C10" s="21">
        <f>C9/C9</f>
        <v>1</v>
      </c>
      <c r="D10" s="22">
        <f t="shared" ref="D10:J10" si="0">D9/D9</f>
        <v>1</v>
      </c>
      <c r="E10" s="22">
        <f t="shared" si="0"/>
        <v>1</v>
      </c>
      <c r="F10" s="60">
        <f t="shared" si="0"/>
        <v>1</v>
      </c>
      <c r="G10" s="59" t="s">
        <v>17</v>
      </c>
      <c r="H10" s="22">
        <f t="shared" ref="H10" si="1">H9/H9</f>
        <v>1</v>
      </c>
      <c r="I10" s="59" t="s">
        <v>17</v>
      </c>
      <c r="J10" s="21">
        <f t="shared" si="0"/>
        <v>1</v>
      </c>
    </row>
    <row r="11" spans="1:10" ht="54.75" customHeight="1" thickBot="1" x14ac:dyDescent="0.3">
      <c r="A11" s="26"/>
      <c r="B11" s="27"/>
      <c r="C11" s="28"/>
      <c r="D11" s="28"/>
      <c r="E11" s="30"/>
      <c r="F11" s="29"/>
      <c r="G11" s="30"/>
      <c r="H11" s="30"/>
      <c r="I11" s="30"/>
      <c r="J11" s="28"/>
    </row>
    <row r="12" spans="1:10" ht="35.25" customHeight="1" thickBot="1" x14ac:dyDescent="0.3">
      <c r="A12" s="32" t="s">
        <v>24</v>
      </c>
      <c r="B12" s="33"/>
      <c r="C12" s="34"/>
      <c r="D12" s="34"/>
      <c r="E12" s="34"/>
      <c r="F12" s="35"/>
      <c r="G12" s="36"/>
      <c r="H12" s="36"/>
      <c r="I12" s="36"/>
      <c r="J12" s="37"/>
    </row>
    <row r="13" spans="1:10" ht="35.25" customHeight="1" thickBot="1" x14ac:dyDescent="0.3">
      <c r="A13" s="38" t="s">
        <v>25</v>
      </c>
      <c r="B13" s="39"/>
      <c r="C13" s="62">
        <v>4</v>
      </c>
      <c r="D13" s="62">
        <v>6</v>
      </c>
      <c r="E13" s="62">
        <v>1</v>
      </c>
      <c r="F13" s="62">
        <v>2</v>
      </c>
      <c r="G13" s="62">
        <v>0</v>
      </c>
      <c r="H13" s="62">
        <v>1</v>
      </c>
      <c r="I13" s="62">
        <v>0</v>
      </c>
      <c r="J13" s="63">
        <f>+I13+H13+G13+F13+E13+D13+C13</f>
        <v>14</v>
      </c>
    </row>
    <row r="14" spans="1:10" ht="35.25" customHeight="1" thickBot="1" x14ac:dyDescent="0.3">
      <c r="A14" s="38" t="s">
        <v>26</v>
      </c>
      <c r="B14" s="39"/>
      <c r="C14" s="64">
        <v>6</v>
      </c>
      <c r="D14" s="64">
        <v>11</v>
      </c>
      <c r="E14" s="64">
        <v>2</v>
      </c>
      <c r="F14" s="64">
        <v>2</v>
      </c>
      <c r="G14" s="64">
        <v>1</v>
      </c>
      <c r="H14" s="64">
        <v>1</v>
      </c>
      <c r="I14" s="64">
        <v>3</v>
      </c>
      <c r="J14" s="65">
        <f>+I14+H14+G14+F14+E14+D14+C14</f>
        <v>26</v>
      </c>
    </row>
    <row r="15" spans="1:10" s="47" customFormat="1" ht="23.25" x14ac:dyDescent="0.35">
      <c r="A15" s="44" t="s">
        <v>27</v>
      </c>
      <c r="B15" s="44"/>
      <c r="C15" s="45"/>
      <c r="D15" s="45"/>
      <c r="E15" s="45"/>
      <c r="F15" s="46"/>
      <c r="I15"/>
      <c r="J15"/>
    </row>
    <row r="16" spans="1:10" s="47" customFormat="1" ht="118.5" customHeight="1" x14ac:dyDescent="0.25">
      <c r="A16" s="66" t="s">
        <v>34</v>
      </c>
      <c r="B16" s="66"/>
      <c r="C16" s="66"/>
      <c r="D16" s="66"/>
      <c r="E16" s="66"/>
      <c r="F16"/>
      <c r="I16"/>
      <c r="J16"/>
    </row>
  </sheetData>
  <mergeCells count="11">
    <mergeCell ref="A9:A10"/>
    <mergeCell ref="A12:B12"/>
    <mergeCell ref="A13:B13"/>
    <mergeCell ref="A14:B14"/>
    <mergeCell ref="A16:E1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4"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40"/>
  <sheetViews>
    <sheetView zoomScale="42" zoomScaleNormal="42" workbookViewId="0">
      <selection sqref="A1:AH1"/>
    </sheetView>
  </sheetViews>
  <sheetFormatPr baseColWidth="10" defaultRowHeight="15" x14ac:dyDescent="0.25"/>
  <cols>
    <col min="1" max="1" width="21.7109375" customWidth="1"/>
    <col min="2" max="2" width="10.5703125" style="152" customWidth="1"/>
    <col min="3" max="5" width="11.85546875" style="49" customWidth="1"/>
    <col min="6" max="18" width="11.85546875" customWidth="1"/>
    <col min="19" max="21" width="11.85546875" style="47" customWidth="1"/>
    <col min="22" max="22" width="16.42578125" style="47" customWidth="1"/>
    <col min="23" max="26" width="11.85546875" style="47" customWidth="1"/>
    <col min="27" max="30" width="11.85546875" customWidth="1"/>
    <col min="31" max="32" width="16" customWidth="1"/>
    <col min="33" max="34" width="14.7109375" customWidth="1"/>
    <col min="35" max="35" width="17.7109375" style="2" customWidth="1"/>
    <col min="36" max="41" width="18.85546875" style="2" customWidth="1"/>
    <col min="42" max="16384" width="11.42578125" style="2"/>
  </cols>
  <sheetData>
    <row r="1" spans="1:34" ht="51.75" customHeight="1" x14ac:dyDescent="0.25">
      <c r="A1" s="1" t="s">
        <v>47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59.25" customHeight="1" thickBot="1" x14ac:dyDescent="0.3">
      <c r="A2" s="1" t="s">
        <v>48</v>
      </c>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4" ht="51.75" customHeight="1" thickBot="1" x14ac:dyDescent="0.3">
      <c r="A3" s="4" t="s">
        <v>49</v>
      </c>
      <c r="B3" s="5"/>
      <c r="C3" s="7" t="s">
        <v>3</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4" ht="45" customHeight="1" thickBot="1" x14ac:dyDescent="0.3">
      <c r="A4" s="9"/>
      <c r="B4" s="10"/>
      <c r="C4" s="109" t="s">
        <v>4</v>
      </c>
      <c r="D4" s="109"/>
      <c r="E4" s="109"/>
      <c r="F4" s="110"/>
      <c r="G4" s="111" t="s">
        <v>5</v>
      </c>
      <c r="H4" s="109"/>
      <c r="I4" s="109"/>
      <c r="J4" s="110"/>
      <c r="K4" s="111" t="s">
        <v>6</v>
      </c>
      <c r="L4" s="109"/>
      <c r="M4" s="109"/>
      <c r="N4" s="110"/>
      <c r="O4" s="111" t="s">
        <v>7</v>
      </c>
      <c r="P4" s="109"/>
      <c r="Q4" s="109"/>
      <c r="R4" s="110"/>
      <c r="S4" s="111" t="s">
        <v>8</v>
      </c>
      <c r="T4" s="109"/>
      <c r="U4" s="109"/>
      <c r="V4" s="110"/>
      <c r="W4" s="111" t="s">
        <v>9</v>
      </c>
      <c r="X4" s="109"/>
      <c r="Y4" s="109"/>
      <c r="Z4" s="110"/>
      <c r="AA4" s="111" t="s">
        <v>10</v>
      </c>
      <c r="AB4" s="109"/>
      <c r="AC4" s="109"/>
      <c r="AD4" s="110"/>
      <c r="AE4" s="111" t="s">
        <v>11</v>
      </c>
      <c r="AF4" s="109"/>
      <c r="AG4" s="109"/>
      <c r="AH4" s="110"/>
    </row>
    <row r="5" spans="1:34" ht="42.75" customHeight="1" thickBot="1" x14ac:dyDescent="0.3">
      <c r="A5" s="9"/>
      <c r="B5" s="10"/>
      <c r="C5" s="112" t="s">
        <v>38</v>
      </c>
      <c r="D5" s="112"/>
      <c r="E5" s="112"/>
      <c r="F5" s="113"/>
      <c r="G5" s="114" t="s">
        <v>38</v>
      </c>
      <c r="H5" s="112"/>
      <c r="I5" s="112"/>
      <c r="J5" s="113"/>
      <c r="K5" s="114" t="s">
        <v>38</v>
      </c>
      <c r="L5" s="112"/>
      <c r="M5" s="112"/>
      <c r="N5" s="113"/>
      <c r="O5" s="114" t="s">
        <v>38</v>
      </c>
      <c r="P5" s="112"/>
      <c r="Q5" s="112"/>
      <c r="R5" s="113"/>
      <c r="S5" s="114" t="s">
        <v>38</v>
      </c>
      <c r="T5" s="112"/>
      <c r="U5" s="112"/>
      <c r="V5" s="112"/>
      <c r="W5" s="114" t="s">
        <v>38</v>
      </c>
      <c r="X5" s="112"/>
      <c r="Y5" s="112"/>
      <c r="Z5" s="113"/>
      <c r="AA5" s="114" t="s">
        <v>38</v>
      </c>
      <c r="AB5" s="112"/>
      <c r="AC5" s="112"/>
      <c r="AD5" s="113"/>
      <c r="AE5" s="112" t="s">
        <v>38</v>
      </c>
      <c r="AF5" s="112"/>
      <c r="AG5" s="112"/>
      <c r="AH5" s="113"/>
    </row>
    <row r="6" spans="1:34" ht="42.75" customHeight="1" thickBot="1" x14ac:dyDescent="0.3">
      <c r="A6" s="50"/>
      <c r="B6" s="51"/>
      <c r="C6" s="115" t="s">
        <v>39</v>
      </c>
      <c r="D6" s="116" t="s">
        <v>40</v>
      </c>
      <c r="E6" s="117" t="s">
        <v>41</v>
      </c>
      <c r="F6" s="118" t="s">
        <v>42</v>
      </c>
      <c r="G6" s="119" t="s">
        <v>39</v>
      </c>
      <c r="H6" s="116" t="s">
        <v>40</v>
      </c>
      <c r="I6" s="117" t="s">
        <v>41</v>
      </c>
      <c r="J6" s="118" t="s">
        <v>42</v>
      </c>
      <c r="K6" s="119" t="s">
        <v>39</v>
      </c>
      <c r="L6" s="116" t="s">
        <v>40</v>
      </c>
      <c r="M6" s="117" t="s">
        <v>41</v>
      </c>
      <c r="N6" s="118" t="s">
        <v>42</v>
      </c>
      <c r="O6" s="119" t="s">
        <v>39</v>
      </c>
      <c r="P6" s="116" t="s">
        <v>40</v>
      </c>
      <c r="Q6" s="117" t="s">
        <v>41</v>
      </c>
      <c r="R6" s="118" t="s">
        <v>42</v>
      </c>
      <c r="S6" s="119" t="s">
        <v>39</v>
      </c>
      <c r="T6" s="116" t="s">
        <v>40</v>
      </c>
      <c r="U6" s="117" t="s">
        <v>41</v>
      </c>
      <c r="V6" s="117" t="s">
        <v>42</v>
      </c>
      <c r="W6" s="119" t="s">
        <v>39</v>
      </c>
      <c r="X6" s="116" t="s">
        <v>40</v>
      </c>
      <c r="Y6" s="117" t="s">
        <v>41</v>
      </c>
      <c r="Z6" s="118" t="s">
        <v>42</v>
      </c>
      <c r="AA6" s="119" t="s">
        <v>39</v>
      </c>
      <c r="AB6" s="116" t="s">
        <v>40</v>
      </c>
      <c r="AC6" s="117" t="s">
        <v>41</v>
      </c>
      <c r="AD6" s="118" t="s">
        <v>42</v>
      </c>
      <c r="AE6" s="115" t="s">
        <v>39</v>
      </c>
      <c r="AF6" s="116" t="s">
        <v>40</v>
      </c>
      <c r="AG6" s="117" t="s">
        <v>41</v>
      </c>
      <c r="AH6" s="118" t="s">
        <v>42</v>
      </c>
    </row>
    <row r="7" spans="1:34" ht="33.75" customHeight="1" x14ac:dyDescent="0.25">
      <c r="A7" s="120">
        <v>42005</v>
      </c>
      <c r="B7" s="121" t="s">
        <v>13</v>
      </c>
      <c r="C7" s="122">
        <v>1970</v>
      </c>
      <c r="D7" s="123">
        <v>239</v>
      </c>
      <c r="E7" s="123">
        <v>43</v>
      </c>
      <c r="F7" s="124">
        <f>C7+D7+E7</f>
        <v>2252</v>
      </c>
      <c r="G7" s="122">
        <v>2675</v>
      </c>
      <c r="H7" s="123">
        <v>208</v>
      </c>
      <c r="I7" s="123">
        <v>2</v>
      </c>
      <c r="J7" s="124">
        <f>G7+H7+I7</f>
        <v>2885</v>
      </c>
      <c r="K7" s="122">
        <v>304</v>
      </c>
      <c r="L7" s="123">
        <v>116</v>
      </c>
      <c r="M7" s="123">
        <v>9</v>
      </c>
      <c r="N7" s="124">
        <f>K7+L7+M7</f>
        <v>429</v>
      </c>
      <c r="O7" s="122">
        <v>688</v>
      </c>
      <c r="P7" s="123">
        <v>45</v>
      </c>
      <c r="Q7" s="123">
        <v>3</v>
      </c>
      <c r="R7" s="124">
        <f>O7+P7+Q7</f>
        <v>736</v>
      </c>
      <c r="S7" s="122">
        <v>699</v>
      </c>
      <c r="T7" s="125" t="s">
        <v>16</v>
      </c>
      <c r="U7" s="125" t="s">
        <v>16</v>
      </c>
      <c r="V7" s="124">
        <f>SUM(S7:U7)</f>
        <v>699</v>
      </c>
      <c r="W7" s="122">
        <v>659</v>
      </c>
      <c r="X7" s="123">
        <v>64</v>
      </c>
      <c r="Y7" s="123">
        <v>0</v>
      </c>
      <c r="Z7" s="124">
        <f>SUM(W7:Y7)</f>
        <v>723</v>
      </c>
      <c r="AA7" s="122">
        <v>0</v>
      </c>
      <c r="AB7" s="123">
        <v>0</v>
      </c>
      <c r="AC7" s="123">
        <v>0</v>
      </c>
      <c r="AD7" s="124">
        <f>AA7+AB7+AC7</f>
        <v>0</v>
      </c>
      <c r="AE7" s="122">
        <f>C7+G7+K7+O7+S7+W7+AA7</f>
        <v>6995</v>
      </c>
      <c r="AF7" s="123">
        <f>D7+H7+L7+P7+X7+AB7</f>
        <v>672</v>
      </c>
      <c r="AG7" s="123">
        <f>E7+I7+M7+Q7</f>
        <v>57</v>
      </c>
      <c r="AH7" s="124">
        <f>F7+J7+N7+R7+V7+Z7+AD7</f>
        <v>7724</v>
      </c>
    </row>
    <row r="8" spans="1:34" ht="33.75" customHeight="1" thickBot="1" x14ac:dyDescent="0.3">
      <c r="A8" s="126"/>
      <c r="B8" s="127" t="s">
        <v>14</v>
      </c>
      <c r="C8" s="128">
        <f>C7/C$31</f>
        <v>0.13246369015599785</v>
      </c>
      <c r="D8" s="129">
        <f t="shared" ref="D8:X22" si="0">D7/D$31</f>
        <v>9.2851592851592848E-2</v>
      </c>
      <c r="E8" s="129">
        <f t="shared" si="0"/>
        <v>0.12609970674486803</v>
      </c>
      <c r="F8" s="130">
        <f t="shared" si="0"/>
        <v>0.12660932141451622</v>
      </c>
      <c r="G8" s="128">
        <f t="shared" si="0"/>
        <v>0.15095936794582393</v>
      </c>
      <c r="H8" s="129">
        <f t="shared" si="0"/>
        <v>0.11510791366906475</v>
      </c>
      <c r="I8" s="129">
        <f t="shared" si="0"/>
        <v>0.05</v>
      </c>
      <c r="J8" s="130">
        <f t="shared" si="0"/>
        <v>0.14744212194000103</v>
      </c>
      <c r="K8" s="128">
        <f t="shared" si="0"/>
        <v>9.282442748091603E-2</v>
      </c>
      <c r="L8" s="129">
        <f t="shared" si="0"/>
        <v>0.16453900709219857</v>
      </c>
      <c r="M8" s="129">
        <f t="shared" si="0"/>
        <v>0.40909090909090912</v>
      </c>
      <c r="N8" s="130">
        <f t="shared" si="0"/>
        <v>0.10719640179910045</v>
      </c>
      <c r="O8" s="128">
        <f t="shared" si="0"/>
        <v>0.16257088846880907</v>
      </c>
      <c r="P8" s="129">
        <f t="shared" si="0"/>
        <v>5.1605504587155966E-2</v>
      </c>
      <c r="Q8" s="129">
        <f t="shared" si="0"/>
        <v>1</v>
      </c>
      <c r="R8" s="130">
        <f t="shared" si="0"/>
        <v>0.14411591932641474</v>
      </c>
      <c r="S8" s="128">
        <f t="shared" si="0"/>
        <v>9.0251775338928336E-2</v>
      </c>
      <c r="T8" s="131" t="s">
        <v>17</v>
      </c>
      <c r="U8" s="131" t="s">
        <v>17</v>
      </c>
      <c r="V8" s="130">
        <f t="shared" ref="V8:V32" si="1">V7/V$31</f>
        <v>9.0251775338928336E-2</v>
      </c>
      <c r="W8" s="128">
        <f t="shared" si="0"/>
        <v>0.16721644252727735</v>
      </c>
      <c r="X8" s="129">
        <f t="shared" si="0"/>
        <v>0.13223140495867769</v>
      </c>
      <c r="Y8" s="131" t="s">
        <v>17</v>
      </c>
      <c r="Z8" s="130">
        <f t="shared" ref="Z8" si="2">Z7/Z$31</f>
        <v>0.16338983050847458</v>
      </c>
      <c r="AA8" s="132" t="s">
        <v>17</v>
      </c>
      <c r="AB8" s="129" t="s">
        <v>17</v>
      </c>
      <c r="AC8" s="131" t="s">
        <v>17</v>
      </c>
      <c r="AD8" s="130" t="s">
        <v>17</v>
      </c>
      <c r="AE8" s="128">
        <f t="shared" ref="AE8:AH8" si="3">AE7/AE$31</f>
        <v>0.13507772521000289</v>
      </c>
      <c r="AF8" s="129">
        <f t="shared" si="3"/>
        <v>0.10431542999068612</v>
      </c>
      <c r="AG8" s="129">
        <f t="shared" si="3"/>
        <v>0.14039408866995073</v>
      </c>
      <c r="AH8" s="130">
        <f t="shared" si="3"/>
        <v>0.1317346886565586</v>
      </c>
    </row>
    <row r="9" spans="1:34" ht="33.75" customHeight="1" x14ac:dyDescent="0.25">
      <c r="A9" s="133">
        <v>42036</v>
      </c>
      <c r="B9" s="134" t="s">
        <v>13</v>
      </c>
      <c r="C9" s="122">
        <v>1499</v>
      </c>
      <c r="D9" s="123">
        <v>176</v>
      </c>
      <c r="E9" s="123">
        <v>30</v>
      </c>
      <c r="F9" s="124">
        <f>C9+D9+E9</f>
        <v>1705</v>
      </c>
      <c r="G9" s="122">
        <v>2301</v>
      </c>
      <c r="H9" s="123">
        <v>148</v>
      </c>
      <c r="I9" s="123">
        <v>1</v>
      </c>
      <c r="J9" s="124">
        <f>G9+H9+I9</f>
        <v>2450</v>
      </c>
      <c r="K9" s="122">
        <v>273</v>
      </c>
      <c r="L9" s="123">
        <v>95</v>
      </c>
      <c r="M9" s="123">
        <v>13</v>
      </c>
      <c r="N9" s="124">
        <f>K9+L9+M9</f>
        <v>381</v>
      </c>
      <c r="O9" s="122">
        <v>725</v>
      </c>
      <c r="P9" s="123">
        <v>83</v>
      </c>
      <c r="Q9" s="123">
        <v>0</v>
      </c>
      <c r="R9" s="124">
        <f>O9+P9+Q9</f>
        <v>808</v>
      </c>
      <c r="S9" s="122">
        <v>638</v>
      </c>
      <c r="T9" s="123" t="s">
        <v>16</v>
      </c>
      <c r="U9" s="123" t="s">
        <v>16</v>
      </c>
      <c r="V9" s="124">
        <f t="shared" ref="V9" si="4">SUM(S9:U9)</f>
        <v>638</v>
      </c>
      <c r="W9" s="122">
        <v>649</v>
      </c>
      <c r="X9" s="123">
        <v>66</v>
      </c>
      <c r="Y9" s="123">
        <v>0</v>
      </c>
      <c r="Z9" s="124">
        <f>W9+X9+Y9</f>
        <v>715</v>
      </c>
      <c r="AA9" s="122">
        <v>0</v>
      </c>
      <c r="AB9" s="123">
        <v>0</v>
      </c>
      <c r="AC9" s="123">
        <v>0</v>
      </c>
      <c r="AD9" s="124">
        <f>AA9+AB9+AC9</f>
        <v>0</v>
      </c>
      <c r="AE9" s="122">
        <f t="shared" ref="AE9" si="5">C9+G9+K9+O9+S9+W9+AA9</f>
        <v>6085</v>
      </c>
      <c r="AF9" s="123">
        <f>D9+H9+L9+P9+X9+AB9</f>
        <v>568</v>
      </c>
      <c r="AG9" s="123">
        <f>E9+I9+M9+Q9</f>
        <v>44</v>
      </c>
      <c r="AH9" s="124">
        <f t="shared" ref="AH9" si="6">F9+J9+N9+R9+V9+Z9+AD9</f>
        <v>6697</v>
      </c>
    </row>
    <row r="10" spans="1:34" ht="33.75" customHeight="1" thickBot="1" x14ac:dyDescent="0.3">
      <c r="A10" s="126"/>
      <c r="B10" s="127" t="s">
        <v>14</v>
      </c>
      <c r="C10" s="128">
        <f>C9/C$31</f>
        <v>0.10079343733189887</v>
      </c>
      <c r="D10" s="129">
        <f t="shared" si="0"/>
        <v>6.8376068376068383E-2</v>
      </c>
      <c r="E10" s="129">
        <f t="shared" si="0"/>
        <v>8.797653958944282E-2</v>
      </c>
      <c r="F10" s="130">
        <f t="shared" si="0"/>
        <v>9.5856524427953005E-2</v>
      </c>
      <c r="G10" s="128">
        <f t="shared" si="0"/>
        <v>0.12985327313769751</v>
      </c>
      <c r="H10" s="129">
        <f t="shared" si="0"/>
        <v>8.1903707802988376E-2</v>
      </c>
      <c r="I10" s="129">
        <f t="shared" si="0"/>
        <v>2.5000000000000001E-2</v>
      </c>
      <c r="J10" s="130">
        <f t="shared" si="0"/>
        <v>0.1252108141258241</v>
      </c>
      <c r="K10" s="128">
        <f t="shared" si="0"/>
        <v>8.33587786259542E-2</v>
      </c>
      <c r="L10" s="129">
        <f t="shared" si="0"/>
        <v>0.13475177304964539</v>
      </c>
      <c r="M10" s="129">
        <f t="shared" si="0"/>
        <v>0.59090909090909094</v>
      </c>
      <c r="N10" s="130">
        <f t="shared" si="0"/>
        <v>9.5202398800599705E-2</v>
      </c>
      <c r="O10" s="128">
        <f t="shared" si="0"/>
        <v>0.17131379962192816</v>
      </c>
      <c r="P10" s="129">
        <f t="shared" si="0"/>
        <v>9.5183486238532108E-2</v>
      </c>
      <c r="Q10" s="129">
        <f t="shared" si="0"/>
        <v>0</v>
      </c>
      <c r="R10" s="130">
        <f t="shared" si="0"/>
        <v>0.15821421578225964</v>
      </c>
      <c r="S10" s="128">
        <f t="shared" si="0"/>
        <v>8.2375726275016145E-2</v>
      </c>
      <c r="T10" s="129" t="s">
        <v>17</v>
      </c>
      <c r="U10" s="131" t="s">
        <v>17</v>
      </c>
      <c r="V10" s="130">
        <f t="shared" si="1"/>
        <v>8.2375726275016145E-2</v>
      </c>
      <c r="W10" s="128">
        <f t="shared" si="0"/>
        <v>0.16467901547830499</v>
      </c>
      <c r="X10" s="129">
        <f t="shared" si="0"/>
        <v>0.13636363636363635</v>
      </c>
      <c r="Y10" s="131" t="s">
        <v>17</v>
      </c>
      <c r="Z10" s="130">
        <f t="shared" ref="Z10:Z30" si="7">Z9/Z$31</f>
        <v>0.16158192090395479</v>
      </c>
      <c r="AA10" s="132" t="s">
        <v>17</v>
      </c>
      <c r="AB10" s="129" t="s">
        <v>17</v>
      </c>
      <c r="AC10" s="131" t="s">
        <v>17</v>
      </c>
      <c r="AD10" s="130" t="s">
        <v>17</v>
      </c>
      <c r="AE10" s="128">
        <f t="shared" ref="AE10:AF10" si="8">AE9/AE$31</f>
        <v>0.11750506903543498</v>
      </c>
      <c r="AF10" s="129">
        <f t="shared" si="8"/>
        <v>8.8171375349270414E-2</v>
      </c>
      <c r="AG10" s="129">
        <f>AG9/AG$31</f>
        <v>0.10837438423645321</v>
      </c>
      <c r="AH10" s="130">
        <f t="shared" ref="AH10" si="9">AH9/AH$31</f>
        <v>0.11421895519587945</v>
      </c>
    </row>
    <row r="11" spans="1:34" ht="33.75" customHeight="1" x14ac:dyDescent="0.25">
      <c r="A11" s="133">
        <v>42064</v>
      </c>
      <c r="B11" s="134" t="s">
        <v>13</v>
      </c>
      <c r="C11" s="122">
        <v>1574</v>
      </c>
      <c r="D11" s="123">
        <v>253</v>
      </c>
      <c r="E11" s="123">
        <v>20</v>
      </c>
      <c r="F11" s="124">
        <f>C11+D11+E11</f>
        <v>1847</v>
      </c>
      <c r="G11" s="122">
        <v>2475</v>
      </c>
      <c r="H11" s="123">
        <v>134</v>
      </c>
      <c r="I11" s="123">
        <v>7</v>
      </c>
      <c r="J11" s="124">
        <f>G11+H11+I11</f>
        <v>2616</v>
      </c>
      <c r="K11" s="122">
        <v>231</v>
      </c>
      <c r="L11" s="123">
        <v>65</v>
      </c>
      <c r="M11" s="123">
        <v>0</v>
      </c>
      <c r="N11" s="124">
        <f>K11+L11+M11</f>
        <v>296</v>
      </c>
      <c r="O11" s="122">
        <v>455</v>
      </c>
      <c r="P11" s="123">
        <v>112</v>
      </c>
      <c r="Q11" s="123">
        <v>0</v>
      </c>
      <c r="R11" s="124">
        <f>O11+P11+Q11</f>
        <v>567</v>
      </c>
      <c r="S11" s="122">
        <v>772</v>
      </c>
      <c r="T11" s="123" t="s">
        <v>16</v>
      </c>
      <c r="U11" s="123" t="s">
        <v>16</v>
      </c>
      <c r="V11" s="124">
        <f t="shared" ref="V11" si="10">SUM(S11:U11)</f>
        <v>772</v>
      </c>
      <c r="W11" s="122">
        <v>667</v>
      </c>
      <c r="X11" s="123">
        <v>94</v>
      </c>
      <c r="Y11" s="123">
        <v>0</v>
      </c>
      <c r="Z11" s="124">
        <f>W11+X11+Y11</f>
        <v>761</v>
      </c>
      <c r="AA11" s="122">
        <v>0</v>
      </c>
      <c r="AB11" s="123">
        <v>0</v>
      </c>
      <c r="AC11" s="123">
        <v>0</v>
      </c>
      <c r="AD11" s="124">
        <f>AA11+AB11+AC11</f>
        <v>0</v>
      </c>
      <c r="AE11" s="122">
        <f t="shared" ref="AE11" si="11">C11+G11+K11+O11+S11+W11+AA11</f>
        <v>6174</v>
      </c>
      <c r="AF11" s="123">
        <f>D11+H11+L11+P11+X11+AB11</f>
        <v>658</v>
      </c>
      <c r="AG11" s="123">
        <f>E11+I11+M11+Q11</f>
        <v>27</v>
      </c>
      <c r="AH11" s="124">
        <f t="shared" ref="AH11" si="12">F11+J11+N11+R11+V11+Z11+AD11</f>
        <v>6859</v>
      </c>
    </row>
    <row r="12" spans="1:34" ht="33.75" customHeight="1" thickBot="1" x14ac:dyDescent="0.3">
      <c r="A12" s="126"/>
      <c r="B12" s="127" t="s">
        <v>14</v>
      </c>
      <c r="C12" s="128">
        <f>C11/C$31</f>
        <v>0.10583647122108661</v>
      </c>
      <c r="D12" s="129">
        <f t="shared" si="0"/>
        <v>9.8290598290598288E-2</v>
      </c>
      <c r="E12" s="129">
        <f t="shared" si="0"/>
        <v>5.865102639296188E-2</v>
      </c>
      <c r="F12" s="130">
        <f t="shared" si="0"/>
        <v>0.10383988306066227</v>
      </c>
      <c r="G12" s="128">
        <f t="shared" si="0"/>
        <v>0.13967268623024831</v>
      </c>
      <c r="H12" s="129">
        <f t="shared" si="0"/>
        <v>7.4156059767570559E-2</v>
      </c>
      <c r="I12" s="129">
        <f t="shared" si="0"/>
        <v>0.17499999999999999</v>
      </c>
      <c r="J12" s="130">
        <f t="shared" si="0"/>
        <v>0.13369448561353298</v>
      </c>
      <c r="K12" s="128">
        <f t="shared" si="0"/>
        <v>7.0534351145038171E-2</v>
      </c>
      <c r="L12" s="129">
        <f t="shared" si="0"/>
        <v>9.2198581560283682E-2</v>
      </c>
      <c r="M12" s="129">
        <f t="shared" si="0"/>
        <v>0</v>
      </c>
      <c r="N12" s="130">
        <f t="shared" si="0"/>
        <v>7.3963018490754623E-2</v>
      </c>
      <c r="O12" s="128">
        <f t="shared" si="0"/>
        <v>0.10751417769376181</v>
      </c>
      <c r="P12" s="129">
        <f t="shared" si="0"/>
        <v>0.12844036697247707</v>
      </c>
      <c r="Q12" s="129">
        <f t="shared" si="0"/>
        <v>0</v>
      </c>
      <c r="R12" s="130">
        <f t="shared" si="0"/>
        <v>0.11102408458977873</v>
      </c>
      <c r="S12" s="128">
        <f t="shared" si="0"/>
        <v>9.9677211103938027E-2</v>
      </c>
      <c r="T12" s="129" t="s">
        <v>17</v>
      </c>
      <c r="U12" s="131" t="s">
        <v>17</v>
      </c>
      <c r="V12" s="130">
        <f t="shared" si="1"/>
        <v>9.9677211103938027E-2</v>
      </c>
      <c r="W12" s="128">
        <f t="shared" si="0"/>
        <v>0.16924638416645521</v>
      </c>
      <c r="X12" s="129">
        <f t="shared" si="0"/>
        <v>0.19421487603305784</v>
      </c>
      <c r="Y12" s="131" t="s">
        <v>17</v>
      </c>
      <c r="Z12" s="130">
        <f t="shared" si="7"/>
        <v>0.1719774011299435</v>
      </c>
      <c r="AA12" s="132" t="s">
        <v>17</v>
      </c>
      <c r="AB12" s="129" t="s">
        <v>17</v>
      </c>
      <c r="AC12" s="131" t="s">
        <v>17</v>
      </c>
      <c r="AD12" s="130" t="s">
        <v>17</v>
      </c>
      <c r="AE12" s="128">
        <f t="shared" ref="AE12:AF12" si="13">AE11/AE$31</f>
        <v>0.11922371343053008</v>
      </c>
      <c r="AF12" s="129">
        <f t="shared" si="13"/>
        <v>0.10214219186588017</v>
      </c>
      <c r="AG12" s="129">
        <f>AG11/AG$31</f>
        <v>6.6502463054187194E-2</v>
      </c>
      <c r="AH12" s="130">
        <f t="shared" ref="AH12" si="14">AH11/AH$31</f>
        <v>0.11698190438831375</v>
      </c>
    </row>
    <row r="13" spans="1:34" ht="33.75" customHeight="1" x14ac:dyDescent="0.25">
      <c r="A13" s="133">
        <v>42095</v>
      </c>
      <c r="B13" s="134" t="s">
        <v>13</v>
      </c>
      <c r="C13" s="122">
        <v>909</v>
      </c>
      <c r="D13" s="123">
        <v>149</v>
      </c>
      <c r="E13" s="123">
        <v>40</v>
      </c>
      <c r="F13" s="124">
        <f>C13+D13+E13</f>
        <v>1098</v>
      </c>
      <c r="G13" s="122">
        <v>1628</v>
      </c>
      <c r="H13" s="123">
        <v>112</v>
      </c>
      <c r="I13" s="123">
        <v>4</v>
      </c>
      <c r="J13" s="124">
        <f>G13+H13+I13</f>
        <v>1744</v>
      </c>
      <c r="K13" s="122">
        <v>265</v>
      </c>
      <c r="L13" s="123">
        <v>40</v>
      </c>
      <c r="M13" s="123">
        <v>0</v>
      </c>
      <c r="N13" s="124">
        <f>K13+L13+M13</f>
        <v>305</v>
      </c>
      <c r="O13" s="122">
        <v>216</v>
      </c>
      <c r="P13" s="123">
        <v>57</v>
      </c>
      <c r="Q13" s="123">
        <v>0</v>
      </c>
      <c r="R13" s="124">
        <f>O13+P13+Q13</f>
        <v>273</v>
      </c>
      <c r="S13" s="122">
        <v>841</v>
      </c>
      <c r="T13" s="123" t="s">
        <v>16</v>
      </c>
      <c r="U13" s="123" t="s">
        <v>16</v>
      </c>
      <c r="V13" s="124">
        <f t="shared" ref="V13" si="15">SUM(S13:U13)</f>
        <v>841</v>
      </c>
      <c r="W13" s="122" t="s">
        <v>16</v>
      </c>
      <c r="X13" s="123" t="s">
        <v>16</v>
      </c>
      <c r="Y13" s="123" t="s">
        <v>16</v>
      </c>
      <c r="Z13" s="124" t="s">
        <v>16</v>
      </c>
      <c r="AA13" s="122">
        <v>0</v>
      </c>
      <c r="AB13" s="123">
        <v>0</v>
      </c>
      <c r="AC13" s="123">
        <v>0</v>
      </c>
      <c r="AD13" s="124">
        <f>AA13+AB13+AC13</f>
        <v>0</v>
      </c>
      <c r="AE13" s="122">
        <f>C13+G13+K13+O13+S13+AA13</f>
        <v>3859</v>
      </c>
      <c r="AF13" s="123">
        <f>D13+H13+L13+P13+AB13</f>
        <v>358</v>
      </c>
      <c r="AG13" s="123">
        <f>E13+I13+M13+Q13</f>
        <v>44</v>
      </c>
      <c r="AH13" s="124">
        <f>F13+J13+N13+R13+V13+AD13</f>
        <v>4261</v>
      </c>
    </row>
    <row r="14" spans="1:34" ht="33.75" customHeight="1" thickBot="1" x14ac:dyDescent="0.3">
      <c r="A14" s="126"/>
      <c r="B14" s="127" t="s">
        <v>14</v>
      </c>
      <c r="C14" s="128">
        <f>C13/C$31</f>
        <v>6.1121570736955351E-2</v>
      </c>
      <c r="D14" s="129">
        <f t="shared" si="0"/>
        <v>5.7886557886557888E-2</v>
      </c>
      <c r="E14" s="129">
        <f t="shared" si="0"/>
        <v>0.11730205278592376</v>
      </c>
      <c r="F14" s="130">
        <f t="shared" si="0"/>
        <v>6.1730477314892902E-2</v>
      </c>
      <c r="G14" s="128">
        <f t="shared" si="0"/>
        <v>9.1873589164785552E-2</v>
      </c>
      <c r="H14" s="129">
        <f t="shared" si="0"/>
        <v>6.1981184283342559E-2</v>
      </c>
      <c r="I14" s="129">
        <f t="shared" si="0"/>
        <v>0.1</v>
      </c>
      <c r="J14" s="130">
        <f t="shared" si="0"/>
        <v>8.9129657075688665E-2</v>
      </c>
      <c r="K14" s="128">
        <f t="shared" si="0"/>
        <v>8.0916030534351147E-2</v>
      </c>
      <c r="L14" s="129">
        <f t="shared" si="0"/>
        <v>5.6737588652482268E-2</v>
      </c>
      <c r="M14" s="129">
        <f t="shared" si="0"/>
        <v>0</v>
      </c>
      <c r="N14" s="130">
        <f t="shared" si="0"/>
        <v>7.6211894052973517E-2</v>
      </c>
      <c r="O14" s="128">
        <f t="shared" si="0"/>
        <v>5.1039697542533083E-2</v>
      </c>
      <c r="P14" s="129">
        <f t="shared" si="0"/>
        <v>6.5366972477064217E-2</v>
      </c>
      <c r="Q14" s="129">
        <f t="shared" si="0"/>
        <v>0</v>
      </c>
      <c r="R14" s="130">
        <f t="shared" si="0"/>
        <v>5.3456040728411987E-2</v>
      </c>
      <c r="S14" s="128">
        <f t="shared" si="0"/>
        <v>0.10858618463524855</v>
      </c>
      <c r="T14" s="129" t="s">
        <v>17</v>
      </c>
      <c r="U14" s="131" t="s">
        <v>17</v>
      </c>
      <c r="V14" s="130">
        <f t="shared" si="1"/>
        <v>0.10858618463524855</v>
      </c>
      <c r="W14" s="128" t="s">
        <v>17</v>
      </c>
      <c r="X14" s="129" t="s">
        <v>17</v>
      </c>
      <c r="Y14" s="131" t="s">
        <v>17</v>
      </c>
      <c r="Z14" s="130" t="s">
        <v>17</v>
      </c>
      <c r="AA14" s="132" t="s">
        <v>17</v>
      </c>
      <c r="AB14" s="129" t="s">
        <v>17</v>
      </c>
      <c r="AC14" s="131" t="s">
        <v>17</v>
      </c>
      <c r="AD14" s="130" t="s">
        <v>17</v>
      </c>
      <c r="AE14" s="128">
        <f t="shared" ref="AE14:AF22" si="16">AE13/AE$31</f>
        <v>7.451964854687651E-2</v>
      </c>
      <c r="AF14" s="129">
        <f t="shared" si="16"/>
        <v>5.5572803477181E-2</v>
      </c>
      <c r="AG14" s="129">
        <f>AG13/AG$31</f>
        <v>0.10837438423645321</v>
      </c>
      <c r="AH14" s="130">
        <f t="shared" ref="AH14" si="17">AH13/AH$31</f>
        <v>7.2672385857793398E-2</v>
      </c>
    </row>
    <row r="15" spans="1:34" ht="33.75" customHeight="1" x14ac:dyDescent="0.25">
      <c r="A15" s="133">
        <v>42125</v>
      </c>
      <c r="B15" s="134" t="s">
        <v>13</v>
      </c>
      <c r="C15" s="122">
        <v>950</v>
      </c>
      <c r="D15" s="123">
        <v>187</v>
      </c>
      <c r="E15" s="123">
        <v>42</v>
      </c>
      <c r="F15" s="124">
        <f>C15+D15+E15</f>
        <v>1179</v>
      </c>
      <c r="G15" s="122">
        <v>912</v>
      </c>
      <c r="H15" s="123">
        <v>110</v>
      </c>
      <c r="I15" s="123">
        <v>8</v>
      </c>
      <c r="J15" s="124">
        <f>G15+H15+I15</f>
        <v>1030</v>
      </c>
      <c r="K15" s="122">
        <v>212</v>
      </c>
      <c r="L15" s="123">
        <v>78</v>
      </c>
      <c r="M15" s="123">
        <v>0</v>
      </c>
      <c r="N15" s="124">
        <f>K15+L15+M15</f>
        <v>290</v>
      </c>
      <c r="O15" s="122">
        <v>221</v>
      </c>
      <c r="P15" s="123">
        <v>56</v>
      </c>
      <c r="Q15" s="123">
        <v>0</v>
      </c>
      <c r="R15" s="124">
        <f>O15+P15+Q15</f>
        <v>277</v>
      </c>
      <c r="S15" s="122">
        <v>738</v>
      </c>
      <c r="T15" s="123" t="s">
        <v>16</v>
      </c>
      <c r="U15" s="123" t="s">
        <v>16</v>
      </c>
      <c r="V15" s="124">
        <f t="shared" ref="V15" si="18">SUM(S15:U15)</f>
        <v>738</v>
      </c>
      <c r="W15" s="122" t="s">
        <v>16</v>
      </c>
      <c r="X15" s="123" t="s">
        <v>16</v>
      </c>
      <c r="Y15" s="123" t="s">
        <v>16</v>
      </c>
      <c r="Z15" s="124" t="s">
        <v>16</v>
      </c>
      <c r="AA15" s="122">
        <v>0</v>
      </c>
      <c r="AB15" s="123">
        <v>0</v>
      </c>
      <c r="AC15" s="123">
        <v>0</v>
      </c>
      <c r="AD15" s="124">
        <f>AA15+AB15+AC15</f>
        <v>0</v>
      </c>
      <c r="AE15" s="122">
        <f t="shared" ref="AE15" si="19">C15+G15+K15+O15+S15+AA15</f>
        <v>3033</v>
      </c>
      <c r="AF15" s="123">
        <f t="shared" ref="AF15" si="20">D15+H15+L15+P15+AB15</f>
        <v>431</v>
      </c>
      <c r="AG15" s="123">
        <f>E15+I15+M15+Q15</f>
        <v>50</v>
      </c>
      <c r="AH15" s="124">
        <f>F15+J15+N15+R15+V15+AD15</f>
        <v>3514</v>
      </c>
    </row>
    <row r="16" spans="1:34" ht="33.75" customHeight="1" thickBot="1" x14ac:dyDescent="0.3">
      <c r="A16" s="126"/>
      <c r="B16" s="127" t="s">
        <v>14</v>
      </c>
      <c r="C16" s="128">
        <f>C15/C$31</f>
        <v>6.3878429263044642E-2</v>
      </c>
      <c r="D16" s="129">
        <f t="shared" si="0"/>
        <v>7.2649572649572655E-2</v>
      </c>
      <c r="E16" s="129">
        <f t="shared" si="0"/>
        <v>0.12316715542521994</v>
      </c>
      <c r="F16" s="130">
        <f t="shared" si="0"/>
        <v>6.6284364985663688E-2</v>
      </c>
      <c r="G16" s="128">
        <f t="shared" si="0"/>
        <v>5.146726862302483E-2</v>
      </c>
      <c r="H16" s="129">
        <f t="shared" si="0"/>
        <v>6.0874377421140012E-2</v>
      </c>
      <c r="I16" s="129">
        <f t="shared" si="0"/>
        <v>0.2</v>
      </c>
      <c r="J16" s="130">
        <f t="shared" si="0"/>
        <v>5.2639648387591352E-2</v>
      </c>
      <c r="K16" s="128">
        <f t="shared" si="0"/>
        <v>6.473282442748092E-2</v>
      </c>
      <c r="L16" s="129">
        <f t="shared" si="0"/>
        <v>0.11063829787234042</v>
      </c>
      <c r="M16" s="129">
        <f t="shared" si="0"/>
        <v>0</v>
      </c>
      <c r="N16" s="130">
        <f t="shared" si="0"/>
        <v>7.2463768115942032E-2</v>
      </c>
      <c r="O16" s="128">
        <f t="shared" si="0"/>
        <v>5.2221172022684309E-2</v>
      </c>
      <c r="P16" s="129">
        <f t="shared" si="0"/>
        <v>6.4220183486238536E-2</v>
      </c>
      <c r="Q16" s="129">
        <f t="shared" si="0"/>
        <v>0</v>
      </c>
      <c r="R16" s="130">
        <f t="shared" si="0"/>
        <v>5.4239279420403366E-2</v>
      </c>
      <c r="S16" s="128">
        <f t="shared" si="0"/>
        <v>9.5287282117495153E-2</v>
      </c>
      <c r="T16" s="129" t="s">
        <v>17</v>
      </c>
      <c r="U16" s="131" t="s">
        <v>17</v>
      </c>
      <c r="V16" s="130">
        <f t="shared" si="1"/>
        <v>9.5287282117495153E-2</v>
      </c>
      <c r="W16" s="128" t="s">
        <v>17</v>
      </c>
      <c r="X16" s="129" t="s">
        <v>17</v>
      </c>
      <c r="Y16" s="131" t="s">
        <v>17</v>
      </c>
      <c r="Z16" s="130" t="s">
        <v>17</v>
      </c>
      <c r="AA16" s="132" t="s">
        <v>17</v>
      </c>
      <c r="AB16" s="129" t="s">
        <v>17</v>
      </c>
      <c r="AC16" s="131" t="s">
        <v>17</v>
      </c>
      <c r="AD16" s="130" t="s">
        <v>17</v>
      </c>
      <c r="AE16" s="128">
        <f t="shared" si="16"/>
        <v>5.8569083711499471E-2</v>
      </c>
      <c r="AF16" s="129">
        <f t="shared" si="16"/>
        <v>6.6904687985097799E-2</v>
      </c>
      <c r="AG16" s="129">
        <f>AG15/AG$31</f>
        <v>0.12315270935960591</v>
      </c>
      <c r="AH16" s="130">
        <f t="shared" ref="AH16" si="21">AH15/AH$31</f>
        <v>5.9932120137124144E-2</v>
      </c>
    </row>
    <row r="17" spans="1:34" ht="33.75" customHeight="1" x14ac:dyDescent="0.25">
      <c r="A17" s="133">
        <v>42156</v>
      </c>
      <c r="B17" s="134" t="s">
        <v>13</v>
      </c>
      <c r="C17" s="122">
        <v>859</v>
      </c>
      <c r="D17" s="123">
        <v>192</v>
      </c>
      <c r="E17" s="123">
        <v>18</v>
      </c>
      <c r="F17" s="124">
        <f>C17+D17+E17</f>
        <v>1069</v>
      </c>
      <c r="G17" s="122">
        <v>731</v>
      </c>
      <c r="H17" s="123">
        <v>96</v>
      </c>
      <c r="I17" s="123">
        <v>0</v>
      </c>
      <c r="J17" s="124">
        <f>G17+H17+I17</f>
        <v>827</v>
      </c>
      <c r="K17" s="122">
        <v>247</v>
      </c>
      <c r="L17" s="123">
        <v>46</v>
      </c>
      <c r="M17" s="123">
        <v>0</v>
      </c>
      <c r="N17" s="124">
        <f>K17+L17+M17</f>
        <v>293</v>
      </c>
      <c r="O17" s="122">
        <v>187</v>
      </c>
      <c r="P17" s="123">
        <v>78</v>
      </c>
      <c r="Q17" s="123">
        <v>0</v>
      </c>
      <c r="R17" s="124">
        <f>O17+P17+Q17</f>
        <v>265</v>
      </c>
      <c r="S17" s="122">
        <v>598</v>
      </c>
      <c r="T17" s="123" t="s">
        <v>16</v>
      </c>
      <c r="U17" s="123" t="s">
        <v>16</v>
      </c>
      <c r="V17" s="124">
        <f t="shared" ref="V17" si="22">SUM(S17:U17)</f>
        <v>598</v>
      </c>
      <c r="W17" s="122" t="s">
        <v>16</v>
      </c>
      <c r="X17" s="123" t="s">
        <v>16</v>
      </c>
      <c r="Y17" s="123" t="s">
        <v>16</v>
      </c>
      <c r="Z17" s="124" t="s">
        <v>16</v>
      </c>
      <c r="AA17" s="122">
        <v>0</v>
      </c>
      <c r="AB17" s="123">
        <v>0</v>
      </c>
      <c r="AC17" s="123">
        <v>0</v>
      </c>
      <c r="AD17" s="124">
        <f>AA17+AB17+AC17</f>
        <v>0</v>
      </c>
      <c r="AE17" s="122">
        <f t="shared" ref="AE17" si="23">C17+G17+K17+O17+S17+AA17</f>
        <v>2622</v>
      </c>
      <c r="AF17" s="123">
        <f t="shared" ref="AF17" si="24">D17+H17+L17+P17+AB17</f>
        <v>412</v>
      </c>
      <c r="AG17" s="123">
        <f>E17+I17+M17+Q17</f>
        <v>18</v>
      </c>
      <c r="AH17" s="124">
        <f>F17+J17+N17+R17+V17+AD17</f>
        <v>3052</v>
      </c>
    </row>
    <row r="18" spans="1:34" ht="33.75" customHeight="1" thickBot="1" x14ac:dyDescent="0.3">
      <c r="A18" s="126"/>
      <c r="B18" s="127" t="s">
        <v>14</v>
      </c>
      <c r="C18" s="128">
        <f>C17/C$31</f>
        <v>5.7759548144163529E-2</v>
      </c>
      <c r="D18" s="129">
        <f t="shared" si="0"/>
        <v>7.4592074592074592E-2</v>
      </c>
      <c r="E18" s="129">
        <f t="shared" si="0"/>
        <v>5.2785923753665691E-2</v>
      </c>
      <c r="F18" s="130">
        <f t="shared" si="0"/>
        <v>6.0100073087086071E-2</v>
      </c>
      <c r="G18" s="128">
        <f t="shared" si="0"/>
        <v>4.1252821670428895E-2</v>
      </c>
      <c r="H18" s="129">
        <f t="shared" si="0"/>
        <v>5.3126729385722195E-2</v>
      </c>
      <c r="I18" s="129">
        <f t="shared" si="0"/>
        <v>0</v>
      </c>
      <c r="J18" s="130">
        <f t="shared" si="0"/>
        <v>4.2265038074308786E-2</v>
      </c>
      <c r="K18" s="128">
        <f t="shared" si="0"/>
        <v>7.5419847328244277E-2</v>
      </c>
      <c r="L18" s="129">
        <f t="shared" si="0"/>
        <v>6.5248226950354607E-2</v>
      </c>
      <c r="M18" s="129">
        <f t="shared" si="0"/>
        <v>0</v>
      </c>
      <c r="N18" s="130">
        <f t="shared" si="0"/>
        <v>7.321339330334832E-2</v>
      </c>
      <c r="O18" s="128">
        <f t="shared" si="0"/>
        <v>4.4187145557655953E-2</v>
      </c>
      <c r="P18" s="129">
        <f t="shared" si="0"/>
        <v>8.9449541284403675E-2</v>
      </c>
      <c r="Q18" s="129">
        <f t="shared" si="0"/>
        <v>0</v>
      </c>
      <c r="R18" s="130">
        <f t="shared" si="0"/>
        <v>5.1889563344429214E-2</v>
      </c>
      <c r="S18" s="128">
        <f t="shared" si="0"/>
        <v>7.7211103938024536E-2</v>
      </c>
      <c r="T18" s="129" t="s">
        <v>17</v>
      </c>
      <c r="U18" s="131" t="s">
        <v>17</v>
      </c>
      <c r="V18" s="130">
        <f t="shared" si="1"/>
        <v>7.7211103938024536E-2</v>
      </c>
      <c r="W18" s="128" t="s">
        <v>17</v>
      </c>
      <c r="X18" s="129" t="s">
        <v>17</v>
      </c>
      <c r="Y18" s="131" t="s">
        <v>17</v>
      </c>
      <c r="Z18" s="130" t="s">
        <v>17</v>
      </c>
      <c r="AA18" s="132" t="s">
        <v>17</v>
      </c>
      <c r="AB18" s="129" t="s">
        <v>17</v>
      </c>
      <c r="AC18" s="131" t="s">
        <v>17</v>
      </c>
      <c r="AD18" s="130" t="s">
        <v>17</v>
      </c>
      <c r="AE18" s="128">
        <f t="shared" si="16"/>
        <v>5.0632422516172636E-2</v>
      </c>
      <c r="AF18" s="129">
        <f t="shared" si="16"/>
        <v>6.3955293387146853E-2</v>
      </c>
      <c r="AG18" s="129">
        <f>AG17/AG$31</f>
        <v>4.4334975369458129E-2</v>
      </c>
      <c r="AH18" s="130">
        <f t="shared" ref="AH18" si="25">AH17/AH$31</f>
        <v>5.2052598366107823E-2</v>
      </c>
    </row>
    <row r="19" spans="1:34" ht="33.75" customHeight="1" x14ac:dyDescent="0.25">
      <c r="A19" s="133">
        <v>42186</v>
      </c>
      <c r="B19" s="134" t="s">
        <v>13</v>
      </c>
      <c r="C19" s="122">
        <v>928</v>
      </c>
      <c r="D19" s="123">
        <v>258</v>
      </c>
      <c r="E19" s="123">
        <v>31</v>
      </c>
      <c r="F19" s="124">
        <f>C19+D19+E19</f>
        <v>1217</v>
      </c>
      <c r="G19" s="122">
        <v>617</v>
      </c>
      <c r="H19" s="123">
        <v>113</v>
      </c>
      <c r="I19" s="123">
        <v>3</v>
      </c>
      <c r="J19" s="124">
        <f>G19+H19+I19</f>
        <v>733</v>
      </c>
      <c r="K19" s="122">
        <v>209</v>
      </c>
      <c r="L19" s="123">
        <v>54</v>
      </c>
      <c r="M19" s="123">
        <v>0</v>
      </c>
      <c r="N19" s="124">
        <f>K19+L19+M19</f>
        <v>263</v>
      </c>
      <c r="O19" s="122">
        <v>208</v>
      </c>
      <c r="P19" s="123">
        <v>38</v>
      </c>
      <c r="Q19" s="123">
        <v>0</v>
      </c>
      <c r="R19" s="124">
        <f>O19+P19+Q19</f>
        <v>246</v>
      </c>
      <c r="S19" s="122">
        <v>430</v>
      </c>
      <c r="T19" s="123" t="s">
        <v>16</v>
      </c>
      <c r="U19" s="123" t="s">
        <v>16</v>
      </c>
      <c r="V19" s="124">
        <f t="shared" ref="V19" si="26">SUM(S19:U19)</f>
        <v>430</v>
      </c>
      <c r="W19" s="122" t="s">
        <v>16</v>
      </c>
      <c r="X19" s="123" t="s">
        <v>16</v>
      </c>
      <c r="Y19" s="123" t="s">
        <v>16</v>
      </c>
      <c r="Z19" s="124" t="s">
        <v>16</v>
      </c>
      <c r="AA19" s="122">
        <v>0</v>
      </c>
      <c r="AB19" s="123">
        <v>0</v>
      </c>
      <c r="AC19" s="123">
        <v>0</v>
      </c>
      <c r="AD19" s="124">
        <f>AA19+AB19+AC19</f>
        <v>0</v>
      </c>
      <c r="AE19" s="122">
        <f t="shared" ref="AE19" si="27">C19+G19+K19+O19+S19+AA19</f>
        <v>2392</v>
      </c>
      <c r="AF19" s="123">
        <f t="shared" ref="AF19" si="28">D19+H19+L19+P19+AB19</f>
        <v>463</v>
      </c>
      <c r="AG19" s="123">
        <f>E19+I19+M19+Q19</f>
        <v>34</v>
      </c>
      <c r="AH19" s="124">
        <f>F19+J19+N19+R19+V19+AD19</f>
        <v>2889</v>
      </c>
    </row>
    <row r="20" spans="1:34" ht="33.75" customHeight="1" thickBot="1" x14ac:dyDescent="0.3">
      <c r="A20" s="126"/>
      <c r="B20" s="127" t="s">
        <v>14</v>
      </c>
      <c r="C20" s="128">
        <f>C19/C$31</f>
        <v>6.2399139322216246E-2</v>
      </c>
      <c r="D20" s="129">
        <f t="shared" si="0"/>
        <v>0.10023310023310024</v>
      </c>
      <c r="E20" s="129">
        <f t="shared" si="0"/>
        <v>9.0909090909090912E-2</v>
      </c>
      <c r="F20" s="130">
        <f t="shared" si="0"/>
        <v>6.8420756732445048E-2</v>
      </c>
      <c r="G20" s="128">
        <f t="shared" si="0"/>
        <v>3.4819413092550787E-2</v>
      </c>
      <c r="H20" s="129">
        <f t="shared" si="0"/>
        <v>6.2534587714443826E-2</v>
      </c>
      <c r="I20" s="129">
        <f t="shared" si="0"/>
        <v>7.4999999999999997E-2</v>
      </c>
      <c r="J20" s="130">
        <f t="shared" si="0"/>
        <v>3.7461031328256761E-2</v>
      </c>
      <c r="K20" s="128">
        <f t="shared" si="0"/>
        <v>6.3816793893129775E-2</v>
      </c>
      <c r="L20" s="129">
        <f t="shared" si="0"/>
        <v>7.6595744680851063E-2</v>
      </c>
      <c r="M20" s="129">
        <f t="shared" si="0"/>
        <v>0</v>
      </c>
      <c r="N20" s="130">
        <f t="shared" si="0"/>
        <v>6.5717141429285364E-2</v>
      </c>
      <c r="O20" s="128">
        <f t="shared" si="0"/>
        <v>4.9149338374291113E-2</v>
      </c>
      <c r="P20" s="129">
        <f t="shared" si="0"/>
        <v>4.3577981651376149E-2</v>
      </c>
      <c r="Q20" s="129">
        <f t="shared" si="0"/>
        <v>0</v>
      </c>
      <c r="R20" s="130">
        <f t="shared" si="0"/>
        <v>4.8169179557470139E-2</v>
      </c>
      <c r="S20" s="128">
        <f t="shared" si="0"/>
        <v>5.5519690122659782E-2</v>
      </c>
      <c r="T20" s="129" t="s">
        <v>17</v>
      </c>
      <c r="U20" s="131" t="s">
        <v>17</v>
      </c>
      <c r="V20" s="130">
        <f t="shared" si="1"/>
        <v>5.5519690122659782E-2</v>
      </c>
      <c r="W20" s="128" t="s">
        <v>17</v>
      </c>
      <c r="X20" s="129" t="s">
        <v>17</v>
      </c>
      <c r="Y20" s="131" t="s">
        <v>17</v>
      </c>
      <c r="Z20" s="130" t="s">
        <v>17</v>
      </c>
      <c r="AA20" s="132" t="s">
        <v>17</v>
      </c>
      <c r="AB20" s="129" t="s">
        <v>17</v>
      </c>
      <c r="AC20" s="131" t="s">
        <v>17</v>
      </c>
      <c r="AD20" s="130" t="s">
        <v>17</v>
      </c>
      <c r="AE20" s="128">
        <f t="shared" si="16"/>
        <v>4.6190981944578546E-2</v>
      </c>
      <c r="AF20" s="129">
        <f t="shared" si="16"/>
        <v>7.1872089413225704E-2</v>
      </c>
      <c r="AG20" s="129">
        <f>AG19/AG$31</f>
        <v>8.3743842364532015E-2</v>
      </c>
      <c r="AH20" s="130">
        <f t="shared" ref="AH20" si="29">AH19/AH$31</f>
        <v>4.9272593931744921E-2</v>
      </c>
    </row>
    <row r="21" spans="1:34" ht="33.75" customHeight="1" x14ac:dyDescent="0.25">
      <c r="A21" s="133">
        <v>42217</v>
      </c>
      <c r="B21" s="134" t="s">
        <v>13</v>
      </c>
      <c r="C21" s="122">
        <v>968</v>
      </c>
      <c r="D21" s="123">
        <v>187</v>
      </c>
      <c r="E21" s="123">
        <v>12</v>
      </c>
      <c r="F21" s="124">
        <f>C21+D21+E21</f>
        <v>1167</v>
      </c>
      <c r="G21" s="122">
        <v>609</v>
      </c>
      <c r="H21" s="123">
        <v>116</v>
      </c>
      <c r="I21" s="123">
        <v>12</v>
      </c>
      <c r="J21" s="124">
        <f>G21+H21+I21</f>
        <v>737</v>
      </c>
      <c r="K21" s="122">
        <v>262</v>
      </c>
      <c r="L21" s="123">
        <v>58</v>
      </c>
      <c r="M21" s="123">
        <v>0</v>
      </c>
      <c r="N21" s="124">
        <f>K21+L21+M21</f>
        <v>320</v>
      </c>
      <c r="O21" s="122">
        <v>206</v>
      </c>
      <c r="P21" s="123">
        <v>40</v>
      </c>
      <c r="Q21" s="123">
        <v>0</v>
      </c>
      <c r="R21" s="124">
        <f>O21+P21+Q21</f>
        <v>246</v>
      </c>
      <c r="S21" s="122">
        <v>162</v>
      </c>
      <c r="T21" s="123" t="s">
        <v>16</v>
      </c>
      <c r="U21" s="123" t="s">
        <v>16</v>
      </c>
      <c r="V21" s="124">
        <f t="shared" ref="V21" si="30">SUM(S21:U21)</f>
        <v>162</v>
      </c>
      <c r="W21" s="122" t="s">
        <v>16</v>
      </c>
      <c r="X21" s="123" t="s">
        <v>16</v>
      </c>
      <c r="Y21" s="123" t="s">
        <v>16</v>
      </c>
      <c r="Z21" s="124" t="s">
        <v>16</v>
      </c>
      <c r="AA21" s="122">
        <v>0</v>
      </c>
      <c r="AB21" s="123">
        <v>0</v>
      </c>
      <c r="AC21" s="123">
        <v>0</v>
      </c>
      <c r="AD21" s="124">
        <f>AA21+AB21+AC21</f>
        <v>0</v>
      </c>
      <c r="AE21" s="122">
        <f t="shared" ref="AE21" si="31">C21+G21+K21+O21+S21+AA21</f>
        <v>2207</v>
      </c>
      <c r="AF21" s="123">
        <f t="shared" ref="AF21" si="32">D21+H21+L21+P21+AB21</f>
        <v>401</v>
      </c>
      <c r="AG21" s="123">
        <f>E21+I21+M21+Q21</f>
        <v>24</v>
      </c>
      <c r="AH21" s="124">
        <f>F21+J21+N21+R21+V21+AD21</f>
        <v>2632</v>
      </c>
    </row>
    <row r="22" spans="1:34" ht="33.75" customHeight="1" thickBot="1" x14ac:dyDescent="0.3">
      <c r="A22" s="126"/>
      <c r="B22" s="127" t="s">
        <v>14</v>
      </c>
      <c r="C22" s="128">
        <f>C21/C$31</f>
        <v>6.5088757396449703E-2</v>
      </c>
      <c r="D22" s="129">
        <f t="shared" si="0"/>
        <v>7.2649572649572655E-2</v>
      </c>
      <c r="E22" s="129">
        <f t="shared" si="0"/>
        <v>3.519061583577713E-2</v>
      </c>
      <c r="F22" s="130">
        <f t="shared" si="0"/>
        <v>6.5609714960364315E-2</v>
      </c>
      <c r="G22" s="128">
        <f t="shared" si="0"/>
        <v>3.4367945823927763E-2</v>
      </c>
      <c r="H22" s="129">
        <f t="shared" si="0"/>
        <v>6.4194798007747647E-2</v>
      </c>
      <c r="I22" s="129">
        <f t="shared" si="0"/>
        <v>0.3</v>
      </c>
      <c r="J22" s="130">
        <f t="shared" si="0"/>
        <v>3.7665457147237694E-2</v>
      </c>
      <c r="K22" s="128">
        <f t="shared" si="0"/>
        <v>0.08</v>
      </c>
      <c r="L22" s="129">
        <f t="shared" si="0"/>
        <v>8.2269503546099285E-2</v>
      </c>
      <c r="M22" s="129">
        <f t="shared" si="0"/>
        <v>0</v>
      </c>
      <c r="N22" s="130">
        <f t="shared" si="0"/>
        <v>7.9960019990005002E-2</v>
      </c>
      <c r="O22" s="128">
        <f t="shared" si="0"/>
        <v>4.8676748582230624E-2</v>
      </c>
      <c r="P22" s="129">
        <f t="shared" si="0"/>
        <v>4.5871559633027525E-2</v>
      </c>
      <c r="Q22" s="129">
        <f t="shared" si="0"/>
        <v>0</v>
      </c>
      <c r="R22" s="130">
        <f t="shared" si="0"/>
        <v>4.8169179557470139E-2</v>
      </c>
      <c r="S22" s="128">
        <f t="shared" si="0"/>
        <v>2.0916720464816012E-2</v>
      </c>
      <c r="T22" s="129" t="s">
        <v>17</v>
      </c>
      <c r="U22" s="131" t="s">
        <v>17</v>
      </c>
      <c r="V22" s="130">
        <f t="shared" si="1"/>
        <v>2.0916720464816012E-2</v>
      </c>
      <c r="W22" s="128" t="s">
        <v>17</v>
      </c>
      <c r="X22" s="129" t="s">
        <v>17</v>
      </c>
      <c r="Y22" s="131" t="s">
        <v>17</v>
      </c>
      <c r="Z22" s="130" t="s">
        <v>17</v>
      </c>
      <c r="AA22" s="132" t="s">
        <v>17</v>
      </c>
      <c r="AB22" s="129" t="s">
        <v>17</v>
      </c>
      <c r="AC22" s="131" t="s">
        <v>17</v>
      </c>
      <c r="AD22" s="130" t="s">
        <v>17</v>
      </c>
      <c r="AE22" s="128">
        <f t="shared" si="16"/>
        <v>4.2618518876122433E-2</v>
      </c>
      <c r="AF22" s="129">
        <f t="shared" si="16"/>
        <v>6.2247749146227882E-2</v>
      </c>
      <c r="AG22" s="129">
        <f>AG21/AG$31</f>
        <v>5.9113300492610835E-2</v>
      </c>
      <c r="AH22" s="130">
        <f t="shared" ref="AH22" si="33">AH21/AH$31</f>
        <v>4.4889396756092985E-2</v>
      </c>
    </row>
    <row r="23" spans="1:34" ht="33.75" customHeight="1" x14ac:dyDescent="0.25">
      <c r="A23" s="133">
        <v>42248</v>
      </c>
      <c r="B23" s="134" t="s">
        <v>13</v>
      </c>
      <c r="C23" s="122">
        <v>932</v>
      </c>
      <c r="D23" s="123">
        <v>191</v>
      </c>
      <c r="E23" s="123">
        <v>28</v>
      </c>
      <c r="F23" s="124">
        <f>C23+D23+E23</f>
        <v>1151</v>
      </c>
      <c r="G23" s="122">
        <v>872</v>
      </c>
      <c r="H23" s="123">
        <v>167</v>
      </c>
      <c r="I23" s="123">
        <v>0</v>
      </c>
      <c r="J23" s="124">
        <f>G23+H23+I23</f>
        <v>1039</v>
      </c>
      <c r="K23" s="122">
        <v>269</v>
      </c>
      <c r="L23" s="123">
        <v>27</v>
      </c>
      <c r="M23" s="123">
        <v>0</v>
      </c>
      <c r="N23" s="124">
        <f>K23+L23+M23</f>
        <v>296</v>
      </c>
      <c r="O23" s="122">
        <v>168</v>
      </c>
      <c r="P23" s="123">
        <v>39</v>
      </c>
      <c r="Q23" s="123">
        <v>0</v>
      </c>
      <c r="R23" s="124">
        <f>O23+P23+Q23</f>
        <v>207</v>
      </c>
      <c r="S23" s="122">
        <v>745</v>
      </c>
      <c r="T23" s="123" t="s">
        <v>16</v>
      </c>
      <c r="U23" s="123" t="s">
        <v>16</v>
      </c>
      <c r="V23" s="124">
        <f t="shared" ref="V23" si="34">SUM(S23:U23)</f>
        <v>745</v>
      </c>
      <c r="W23" s="122">
        <v>89</v>
      </c>
      <c r="X23" s="123">
        <v>18</v>
      </c>
      <c r="Y23" s="123">
        <v>0</v>
      </c>
      <c r="Z23" s="124">
        <f>W23+X23+Y23</f>
        <v>107</v>
      </c>
      <c r="AA23" s="122">
        <v>0</v>
      </c>
      <c r="AB23" s="123">
        <v>0</v>
      </c>
      <c r="AC23" s="123">
        <v>0</v>
      </c>
      <c r="AD23" s="124">
        <f>AA23+AB23+AC23</f>
        <v>0</v>
      </c>
      <c r="AE23" s="122">
        <f t="shared" ref="AE23" si="35">C23+G23+K23+O23+S23+W23+AA23</f>
        <v>3075</v>
      </c>
      <c r="AF23" s="123">
        <f>D23+H23+L23+P23+X23+AB23</f>
        <v>442</v>
      </c>
      <c r="AG23" s="123">
        <f>E23+I23+M23+Q23</f>
        <v>28</v>
      </c>
      <c r="AH23" s="124">
        <f t="shared" ref="AH23" si="36">F23+J23+N23+R23+V23+Z23+AD23</f>
        <v>3545</v>
      </c>
    </row>
    <row r="24" spans="1:34" ht="33.75" customHeight="1" thickBot="1" x14ac:dyDescent="0.3">
      <c r="A24" s="126"/>
      <c r="B24" s="127" t="s">
        <v>14</v>
      </c>
      <c r="C24" s="128">
        <f>C23/C$31</f>
        <v>6.2668101129639595E-2</v>
      </c>
      <c r="D24" s="129">
        <f t="shared" ref="D24:X32" si="37">D23/D$31</f>
        <v>7.4203574203574207E-2</v>
      </c>
      <c r="E24" s="129">
        <f t="shared" si="37"/>
        <v>8.2111436950146624E-2</v>
      </c>
      <c r="F24" s="130">
        <f t="shared" si="37"/>
        <v>6.4710181593298471E-2</v>
      </c>
      <c r="G24" s="128">
        <f t="shared" si="37"/>
        <v>4.9209932279909704E-2</v>
      </c>
      <c r="H24" s="129">
        <f t="shared" si="37"/>
        <v>9.2418372993912562E-2</v>
      </c>
      <c r="I24" s="129">
        <f t="shared" si="37"/>
        <v>0</v>
      </c>
      <c r="J24" s="130">
        <f t="shared" si="37"/>
        <v>5.3099606480298461E-2</v>
      </c>
      <c r="K24" s="128">
        <f t="shared" si="37"/>
        <v>8.2137404580152673E-2</v>
      </c>
      <c r="L24" s="129">
        <f t="shared" si="37"/>
        <v>3.8297872340425532E-2</v>
      </c>
      <c r="M24" s="129">
        <f t="shared" si="37"/>
        <v>0</v>
      </c>
      <c r="N24" s="130">
        <f t="shared" si="37"/>
        <v>7.3963018490754623E-2</v>
      </c>
      <c r="O24" s="128">
        <f t="shared" si="37"/>
        <v>3.9697542533081283E-2</v>
      </c>
      <c r="P24" s="129">
        <f t="shared" si="37"/>
        <v>4.4724770642201837E-2</v>
      </c>
      <c r="Q24" s="129">
        <f t="shared" si="37"/>
        <v>0</v>
      </c>
      <c r="R24" s="130">
        <f t="shared" si="37"/>
        <v>4.0532602310554139E-2</v>
      </c>
      <c r="S24" s="128">
        <f t="shared" si="37"/>
        <v>9.6191091026468695E-2</v>
      </c>
      <c r="T24" s="129" t="s">
        <v>17</v>
      </c>
      <c r="U24" s="131" t="s">
        <v>17</v>
      </c>
      <c r="V24" s="130">
        <f t="shared" si="1"/>
        <v>9.6191091026468695E-2</v>
      </c>
      <c r="W24" s="128">
        <f t="shared" si="37"/>
        <v>2.2583100735853845E-2</v>
      </c>
      <c r="X24" s="129">
        <f t="shared" si="37"/>
        <v>3.71900826446281E-2</v>
      </c>
      <c r="Y24" s="131" t="s">
        <v>17</v>
      </c>
      <c r="Z24" s="130">
        <f t="shared" si="7"/>
        <v>2.4180790960451979E-2</v>
      </c>
      <c r="AA24" s="132" t="s">
        <v>17</v>
      </c>
      <c r="AB24" s="129" t="s">
        <v>17</v>
      </c>
      <c r="AC24" s="131" t="s">
        <v>17</v>
      </c>
      <c r="AD24" s="130" t="s">
        <v>17</v>
      </c>
      <c r="AE24" s="128">
        <f t="shared" ref="AE24:AF24" si="38">AE23/AE$31</f>
        <v>5.9380129381094909E-2</v>
      </c>
      <c r="AF24" s="129">
        <f t="shared" si="38"/>
        <v>6.861223222601677E-2</v>
      </c>
      <c r="AG24" s="129">
        <f>AG23/AG$31</f>
        <v>6.8965517241379309E-2</v>
      </c>
      <c r="AH24" s="130">
        <f t="shared" ref="AH24" si="39">AH23/AH$31</f>
        <v>6.0460832636910954E-2</v>
      </c>
    </row>
    <row r="25" spans="1:34" ht="33.75" customHeight="1" x14ac:dyDescent="0.25">
      <c r="A25" s="133">
        <v>42278</v>
      </c>
      <c r="B25" s="134" t="s">
        <v>13</v>
      </c>
      <c r="C25" s="122">
        <v>976</v>
      </c>
      <c r="D25" s="123">
        <v>217</v>
      </c>
      <c r="E25" s="123">
        <v>23</v>
      </c>
      <c r="F25" s="124">
        <f>C25+D25+E25</f>
        <v>1216</v>
      </c>
      <c r="G25" s="122">
        <v>974</v>
      </c>
      <c r="H25" s="123">
        <v>168</v>
      </c>
      <c r="I25" s="123">
        <v>0</v>
      </c>
      <c r="J25" s="124">
        <f>G25+H25+I25</f>
        <v>1142</v>
      </c>
      <c r="K25" s="122">
        <v>243</v>
      </c>
      <c r="L25" s="123">
        <v>31</v>
      </c>
      <c r="M25" s="123">
        <v>0</v>
      </c>
      <c r="N25" s="124">
        <f>K25+L25+M25</f>
        <v>274</v>
      </c>
      <c r="O25" s="122">
        <v>237</v>
      </c>
      <c r="P25" s="123">
        <v>74</v>
      </c>
      <c r="Q25" s="123">
        <v>0</v>
      </c>
      <c r="R25" s="124">
        <f>O25+P25+Q25</f>
        <v>311</v>
      </c>
      <c r="S25" s="122">
        <v>781</v>
      </c>
      <c r="T25" s="123" t="s">
        <v>16</v>
      </c>
      <c r="U25" s="123" t="s">
        <v>16</v>
      </c>
      <c r="V25" s="124">
        <f t="shared" ref="V25" si="40">SUM(S25:U25)</f>
        <v>781</v>
      </c>
      <c r="W25" s="122">
        <v>403</v>
      </c>
      <c r="X25" s="123">
        <v>80</v>
      </c>
      <c r="Y25" s="123">
        <v>0</v>
      </c>
      <c r="Z25" s="124">
        <f>W25+X25+Y25</f>
        <v>483</v>
      </c>
      <c r="AA25" s="122">
        <v>0</v>
      </c>
      <c r="AB25" s="123">
        <v>0</v>
      </c>
      <c r="AC25" s="123">
        <v>0</v>
      </c>
      <c r="AD25" s="124">
        <f>AA25+AB25+AC25</f>
        <v>0</v>
      </c>
      <c r="AE25" s="122">
        <f t="shared" ref="AE25" si="41">C25+G25+K25+O25+S25+W25+AA25</f>
        <v>3614</v>
      </c>
      <c r="AF25" s="123">
        <f>D25+H25+L25+P25+X25+AB25</f>
        <v>570</v>
      </c>
      <c r="AG25" s="123">
        <f>E25+I25+M25+Q25</f>
        <v>23</v>
      </c>
      <c r="AH25" s="124">
        <f t="shared" ref="AH25" si="42">F25+J25+N25+R25+V25+Z25+AD25</f>
        <v>4207</v>
      </c>
    </row>
    <row r="26" spans="1:34" ht="33.75" customHeight="1" thickBot="1" x14ac:dyDescent="0.3">
      <c r="A26" s="126"/>
      <c r="B26" s="127" t="s">
        <v>14</v>
      </c>
      <c r="C26" s="128">
        <f>C25/C$31</f>
        <v>6.5626681011296401E-2</v>
      </c>
      <c r="D26" s="129">
        <f t="shared" si="37"/>
        <v>8.4304584304584304E-2</v>
      </c>
      <c r="E26" s="129">
        <f t="shared" si="37"/>
        <v>6.7448680351906154E-2</v>
      </c>
      <c r="F26" s="130">
        <f t="shared" si="37"/>
        <v>6.8364535897003434E-2</v>
      </c>
      <c r="G26" s="128">
        <f t="shared" si="37"/>
        <v>5.496613995485327E-2</v>
      </c>
      <c r="H26" s="129">
        <f t="shared" si="37"/>
        <v>9.2971776425013836E-2</v>
      </c>
      <c r="I26" s="129">
        <f t="shared" si="37"/>
        <v>0</v>
      </c>
      <c r="J26" s="130">
        <f t="shared" si="37"/>
        <v>5.8363571319057596E-2</v>
      </c>
      <c r="K26" s="128">
        <f t="shared" si="37"/>
        <v>7.4198473282442751E-2</v>
      </c>
      <c r="L26" s="129">
        <f t="shared" si="37"/>
        <v>4.397163120567376E-2</v>
      </c>
      <c r="M26" s="129">
        <f t="shared" si="37"/>
        <v>0</v>
      </c>
      <c r="N26" s="130">
        <f t="shared" si="37"/>
        <v>6.8465767116441784E-2</v>
      </c>
      <c r="O26" s="128">
        <f t="shared" si="37"/>
        <v>5.6001890359168242E-2</v>
      </c>
      <c r="P26" s="129">
        <f t="shared" si="37"/>
        <v>8.4862385321100922E-2</v>
      </c>
      <c r="Q26" s="129">
        <f t="shared" si="37"/>
        <v>0</v>
      </c>
      <c r="R26" s="130">
        <f t="shared" si="37"/>
        <v>6.0896808302330137E-2</v>
      </c>
      <c r="S26" s="128">
        <f t="shared" si="37"/>
        <v>0.10083925112976114</v>
      </c>
      <c r="T26" s="129" t="s">
        <v>17</v>
      </c>
      <c r="U26" s="131" t="s">
        <v>17</v>
      </c>
      <c r="V26" s="130">
        <f t="shared" si="1"/>
        <v>0.10083925112976114</v>
      </c>
      <c r="W26" s="128">
        <f t="shared" si="37"/>
        <v>0.10225831007358538</v>
      </c>
      <c r="X26" s="129">
        <f t="shared" si="37"/>
        <v>0.16528925619834711</v>
      </c>
      <c r="Y26" s="131" t="s">
        <v>17</v>
      </c>
      <c r="Z26" s="130">
        <f t="shared" si="7"/>
        <v>0.10915254237288136</v>
      </c>
      <c r="AA26" s="132" t="s">
        <v>17</v>
      </c>
      <c r="AB26" s="129" t="s">
        <v>17</v>
      </c>
      <c r="AC26" s="131" t="s">
        <v>17</v>
      </c>
      <c r="AD26" s="130" t="s">
        <v>17</v>
      </c>
      <c r="AE26" s="128">
        <f t="shared" ref="AE26:AF26" si="43">AE25/AE$31</f>
        <v>6.9788548807569753E-2</v>
      </c>
      <c r="AF26" s="129">
        <f t="shared" si="43"/>
        <v>8.8481837938528402E-2</v>
      </c>
      <c r="AG26" s="129">
        <f>AG25/AG$31</f>
        <v>5.6650246305418719E-2</v>
      </c>
      <c r="AH26" s="130">
        <f t="shared" ref="AH26" si="44">AH25/AH$31</f>
        <v>7.1751402793648625E-2</v>
      </c>
    </row>
    <row r="27" spans="1:34" ht="33.75" customHeight="1" x14ac:dyDescent="0.25">
      <c r="A27" s="133">
        <v>42309</v>
      </c>
      <c r="B27" s="134" t="s">
        <v>13</v>
      </c>
      <c r="C27" s="122">
        <v>1581</v>
      </c>
      <c r="D27" s="123">
        <v>260</v>
      </c>
      <c r="E27" s="123">
        <v>20</v>
      </c>
      <c r="F27" s="124">
        <f>C27+D27+E27</f>
        <v>1861</v>
      </c>
      <c r="G27" s="122">
        <v>1614</v>
      </c>
      <c r="H27" s="123">
        <v>163</v>
      </c>
      <c r="I27" s="123">
        <v>3</v>
      </c>
      <c r="J27" s="124">
        <f>G27+H27+I27</f>
        <v>1780</v>
      </c>
      <c r="K27" s="122">
        <v>377</v>
      </c>
      <c r="L27" s="123">
        <v>56</v>
      </c>
      <c r="M27" s="123">
        <v>0</v>
      </c>
      <c r="N27" s="124">
        <f>K27+L27+M27</f>
        <v>433</v>
      </c>
      <c r="O27" s="122">
        <v>409</v>
      </c>
      <c r="P27" s="123">
        <v>113</v>
      </c>
      <c r="Q27" s="123">
        <v>0</v>
      </c>
      <c r="R27" s="124">
        <f>O27+P27+Q27</f>
        <v>522</v>
      </c>
      <c r="S27" s="122">
        <v>677</v>
      </c>
      <c r="T27" s="123" t="s">
        <v>16</v>
      </c>
      <c r="U27" s="123" t="s">
        <v>16</v>
      </c>
      <c r="V27" s="124">
        <f t="shared" ref="V27" si="45">SUM(S27:U27)</f>
        <v>677</v>
      </c>
      <c r="W27" s="122">
        <v>653</v>
      </c>
      <c r="X27" s="123">
        <v>70</v>
      </c>
      <c r="Y27" s="123">
        <v>0</v>
      </c>
      <c r="Z27" s="124">
        <f>W27+X27+Y27</f>
        <v>723</v>
      </c>
      <c r="AA27" s="122">
        <v>0</v>
      </c>
      <c r="AB27" s="123">
        <v>0</v>
      </c>
      <c r="AC27" s="123">
        <v>0</v>
      </c>
      <c r="AD27" s="124">
        <f>AA27+AB27+AC27</f>
        <v>0</v>
      </c>
      <c r="AE27" s="122">
        <f t="shared" ref="AE27" si="46">C27+G27+K27+O27+S27+W27+AA27</f>
        <v>5311</v>
      </c>
      <c r="AF27" s="123">
        <f>D27+H27+L27+P27+X27+AB27</f>
        <v>662</v>
      </c>
      <c r="AG27" s="123">
        <f>E27+I27+M27+Q27</f>
        <v>23</v>
      </c>
      <c r="AH27" s="124">
        <f t="shared" ref="AH27" si="47">F27+J27+N27+R27+V27+Z27+AD27</f>
        <v>5996</v>
      </c>
    </row>
    <row r="28" spans="1:34" ht="33.75" customHeight="1" thickBot="1" x14ac:dyDescent="0.3">
      <c r="A28" s="126"/>
      <c r="B28" s="127" t="s">
        <v>14</v>
      </c>
      <c r="C28" s="128">
        <f>C27/C$31</f>
        <v>0.10630715438407747</v>
      </c>
      <c r="D28" s="129">
        <f t="shared" si="37"/>
        <v>0.10101010101010101</v>
      </c>
      <c r="E28" s="129">
        <f t="shared" si="37"/>
        <v>5.865102639296188E-2</v>
      </c>
      <c r="F28" s="130">
        <f t="shared" si="37"/>
        <v>0.10462697475684489</v>
      </c>
      <c r="G28" s="128">
        <f t="shared" si="37"/>
        <v>9.1083521444695253E-2</v>
      </c>
      <c r="H28" s="129">
        <f t="shared" si="37"/>
        <v>9.0204759269507467E-2</v>
      </c>
      <c r="I28" s="129">
        <f t="shared" si="37"/>
        <v>7.4999999999999997E-2</v>
      </c>
      <c r="J28" s="130">
        <f t="shared" si="37"/>
        <v>9.0969489446517102E-2</v>
      </c>
      <c r="K28" s="128">
        <f t="shared" si="37"/>
        <v>0.11511450381679389</v>
      </c>
      <c r="L28" s="129">
        <f t="shared" si="37"/>
        <v>7.9432624113475181E-2</v>
      </c>
      <c r="M28" s="129">
        <f t="shared" si="37"/>
        <v>0</v>
      </c>
      <c r="N28" s="130">
        <f t="shared" si="37"/>
        <v>0.10819590204897551</v>
      </c>
      <c r="O28" s="128">
        <f t="shared" si="37"/>
        <v>9.6644612476370517E-2</v>
      </c>
      <c r="P28" s="129">
        <f t="shared" si="37"/>
        <v>0.12958715596330275</v>
      </c>
      <c r="Q28" s="129">
        <f t="shared" si="37"/>
        <v>0</v>
      </c>
      <c r="R28" s="130">
        <f t="shared" si="37"/>
        <v>0.10221264930487566</v>
      </c>
      <c r="S28" s="128">
        <f t="shared" si="37"/>
        <v>8.7411233053582962E-2</v>
      </c>
      <c r="T28" s="129" t="s">
        <v>17</v>
      </c>
      <c r="U28" s="131" t="s">
        <v>17</v>
      </c>
      <c r="V28" s="130">
        <f t="shared" si="1"/>
        <v>8.7411233053582962E-2</v>
      </c>
      <c r="W28" s="128">
        <f t="shared" si="37"/>
        <v>0.16569398629789395</v>
      </c>
      <c r="X28" s="129">
        <f t="shared" si="37"/>
        <v>0.14462809917355371</v>
      </c>
      <c r="Y28" s="131" t="s">
        <v>17</v>
      </c>
      <c r="Z28" s="130">
        <f t="shared" si="7"/>
        <v>0.16338983050847458</v>
      </c>
      <c r="AA28" s="132" t="s">
        <v>17</v>
      </c>
      <c r="AB28" s="129" t="s">
        <v>17</v>
      </c>
      <c r="AC28" s="131" t="s">
        <v>17</v>
      </c>
      <c r="AD28" s="130" t="s">
        <v>17</v>
      </c>
      <c r="AE28" s="128">
        <f t="shared" ref="AE28:AF28" si="48">AE27/AE$31</f>
        <v>0.10255865598146181</v>
      </c>
      <c r="AF28" s="129">
        <f t="shared" si="48"/>
        <v>0.10276311704439615</v>
      </c>
      <c r="AG28" s="129">
        <f>AG27/AG$31</f>
        <v>5.6650246305418719E-2</v>
      </c>
      <c r="AH28" s="130">
        <f t="shared" ref="AH28" si="49">AH27/AH$31</f>
        <v>0.10226323060392611</v>
      </c>
    </row>
    <row r="29" spans="1:34" ht="33.75" customHeight="1" x14ac:dyDescent="0.25">
      <c r="A29" s="133">
        <v>42339</v>
      </c>
      <c r="B29" s="134" t="s">
        <v>13</v>
      </c>
      <c r="C29" s="122">
        <v>1726</v>
      </c>
      <c r="D29" s="123">
        <v>265</v>
      </c>
      <c r="E29" s="123">
        <v>34</v>
      </c>
      <c r="F29" s="124">
        <f>C29+D29+E29</f>
        <v>2025</v>
      </c>
      <c r="G29" s="122">
        <v>2312</v>
      </c>
      <c r="H29" s="123">
        <v>272</v>
      </c>
      <c r="I29" s="123">
        <v>0</v>
      </c>
      <c r="J29" s="124">
        <f>G29+H29+I29</f>
        <v>2584</v>
      </c>
      <c r="K29" s="122">
        <v>383</v>
      </c>
      <c r="L29" s="123">
        <v>39</v>
      </c>
      <c r="M29" s="123">
        <v>0</v>
      </c>
      <c r="N29" s="124">
        <f>K29+L29+M29</f>
        <v>422</v>
      </c>
      <c r="O29" s="122">
        <v>512</v>
      </c>
      <c r="P29" s="123">
        <v>137</v>
      </c>
      <c r="Q29" s="123">
        <v>0</v>
      </c>
      <c r="R29" s="124">
        <f>O29+P29+Q29</f>
        <v>649</v>
      </c>
      <c r="S29" s="122">
        <v>664</v>
      </c>
      <c r="T29" s="123" t="s">
        <v>16</v>
      </c>
      <c r="U29" s="123" t="s">
        <v>16</v>
      </c>
      <c r="V29" s="124">
        <f t="shared" ref="V29" si="50">SUM(S29:U29)</f>
        <v>664</v>
      </c>
      <c r="W29" s="122">
        <v>821</v>
      </c>
      <c r="X29" s="123">
        <v>92</v>
      </c>
      <c r="Y29" s="123">
        <v>0</v>
      </c>
      <c r="Z29" s="124">
        <f>W29+X29+Y29</f>
        <v>913</v>
      </c>
      <c r="AA29" s="122">
        <v>0</v>
      </c>
      <c r="AB29" s="123">
        <v>0</v>
      </c>
      <c r="AC29" s="123">
        <v>0</v>
      </c>
      <c r="AD29" s="124">
        <f>AA29+AB29+AC29</f>
        <v>0</v>
      </c>
      <c r="AE29" s="122">
        <f t="shared" ref="AE29" si="51">C29+G29+K29+O29+S29+W29+AA29</f>
        <v>6418</v>
      </c>
      <c r="AF29" s="123">
        <f>D29+H29+L29+P29+X29+AB29</f>
        <v>805</v>
      </c>
      <c r="AG29" s="123">
        <f>E29+I29+M29+Q29</f>
        <v>34</v>
      </c>
      <c r="AH29" s="124">
        <f t="shared" ref="AH29" si="52">F29+J29+N29+R29+V29+Z29+AD29</f>
        <v>7257</v>
      </c>
    </row>
    <row r="30" spans="1:34" ht="33.75" customHeight="1" thickBot="1" x14ac:dyDescent="0.3">
      <c r="A30" s="126"/>
      <c r="B30" s="127" t="s">
        <v>14</v>
      </c>
      <c r="C30" s="128">
        <f>C29/C$31</f>
        <v>0.11605701990317376</v>
      </c>
      <c r="D30" s="129">
        <f t="shared" si="37"/>
        <v>0.10295260295260296</v>
      </c>
      <c r="E30" s="129">
        <f t="shared" si="37"/>
        <v>9.9706744868035185E-2</v>
      </c>
      <c r="F30" s="130">
        <f t="shared" si="37"/>
        <v>0.11384719176926969</v>
      </c>
      <c r="G30" s="128">
        <f t="shared" si="37"/>
        <v>0.13047404063205417</v>
      </c>
      <c r="H30" s="129">
        <f t="shared" si="37"/>
        <v>0.15052573325954621</v>
      </c>
      <c r="I30" s="129">
        <f t="shared" si="37"/>
        <v>0</v>
      </c>
      <c r="J30" s="130">
        <f t="shared" si="37"/>
        <v>0.13205907906168549</v>
      </c>
      <c r="K30" s="128">
        <f t="shared" si="37"/>
        <v>0.11694656488549618</v>
      </c>
      <c r="L30" s="129">
        <f t="shared" si="37"/>
        <v>5.5319148936170209E-2</v>
      </c>
      <c r="M30" s="129">
        <f t="shared" si="37"/>
        <v>0</v>
      </c>
      <c r="N30" s="130">
        <f t="shared" si="37"/>
        <v>0.1054472763618191</v>
      </c>
      <c r="O30" s="128">
        <f t="shared" si="37"/>
        <v>0.12098298676748583</v>
      </c>
      <c r="P30" s="129">
        <f t="shared" si="37"/>
        <v>0.15711009174311927</v>
      </c>
      <c r="Q30" s="129">
        <f t="shared" si="37"/>
        <v>0</v>
      </c>
      <c r="R30" s="130">
        <f t="shared" si="37"/>
        <v>0.12708047777560211</v>
      </c>
      <c r="S30" s="128">
        <f t="shared" si="37"/>
        <v>8.5732730794060685E-2</v>
      </c>
      <c r="T30" s="129" t="s">
        <v>17</v>
      </c>
      <c r="U30" s="131" t="s">
        <v>17</v>
      </c>
      <c r="V30" s="130">
        <f t="shared" si="1"/>
        <v>8.5732730794060685E-2</v>
      </c>
      <c r="W30" s="128">
        <f t="shared" si="37"/>
        <v>0.20832276072062927</v>
      </c>
      <c r="X30" s="129">
        <f t="shared" si="37"/>
        <v>0.19008264462809918</v>
      </c>
      <c r="Y30" s="131" t="s">
        <v>17</v>
      </c>
      <c r="Z30" s="130">
        <f t="shared" si="7"/>
        <v>0.20632768361581921</v>
      </c>
      <c r="AA30" s="132" t="s">
        <v>17</v>
      </c>
      <c r="AB30" s="129" t="s">
        <v>17</v>
      </c>
      <c r="AC30" s="131" t="s">
        <v>17</v>
      </c>
      <c r="AD30" s="130" t="s">
        <v>17</v>
      </c>
      <c r="AE30" s="128">
        <f t="shared" ref="AE30:AF30" si="53">AE29/AE$31</f>
        <v>0.12393550255865599</v>
      </c>
      <c r="AF30" s="129">
        <f t="shared" si="53"/>
        <v>0.12496119217634274</v>
      </c>
      <c r="AG30" s="129">
        <f>AG29/AG$31</f>
        <v>8.3743842364532015E-2</v>
      </c>
      <c r="AH30" s="130">
        <f t="shared" ref="AH30" si="54">AH29/AH$31</f>
        <v>0.12376989067589923</v>
      </c>
    </row>
    <row r="31" spans="1:34" s="25" customFormat="1" ht="33.75" customHeight="1" x14ac:dyDescent="0.25">
      <c r="A31" s="135" t="s">
        <v>46</v>
      </c>
      <c r="B31" s="134" t="s">
        <v>13</v>
      </c>
      <c r="C31" s="122">
        <f>C7+C9+C11+C13+C15+C17+C19+C21+C23+C25+C27+C29</f>
        <v>14872</v>
      </c>
      <c r="D31" s="123">
        <f t="shared" ref="D31:S31" si="55">D7+D9+D11+D13+D15+D17+D19+D21+D23+D25+D27+D29</f>
        <v>2574</v>
      </c>
      <c r="E31" s="123">
        <f t="shared" si="55"/>
        <v>341</v>
      </c>
      <c r="F31" s="124">
        <f t="shared" si="55"/>
        <v>17787</v>
      </c>
      <c r="G31" s="122">
        <f>G7+G9+G11+G13+G15+G17+G19+G21+G23+G25+G27+G29</f>
        <v>17720</v>
      </c>
      <c r="H31" s="123">
        <f t="shared" si="55"/>
        <v>1807</v>
      </c>
      <c r="I31" s="123">
        <f t="shared" si="55"/>
        <v>40</v>
      </c>
      <c r="J31" s="124">
        <f t="shared" si="55"/>
        <v>19567</v>
      </c>
      <c r="K31" s="122">
        <f t="shared" si="55"/>
        <v>3275</v>
      </c>
      <c r="L31" s="123">
        <f t="shared" si="55"/>
        <v>705</v>
      </c>
      <c r="M31" s="123">
        <f t="shared" si="55"/>
        <v>22</v>
      </c>
      <c r="N31" s="124">
        <f t="shared" si="55"/>
        <v>4002</v>
      </c>
      <c r="O31" s="122">
        <f t="shared" si="55"/>
        <v>4232</v>
      </c>
      <c r="P31" s="123">
        <f t="shared" si="55"/>
        <v>872</v>
      </c>
      <c r="Q31" s="123">
        <f t="shared" si="55"/>
        <v>3</v>
      </c>
      <c r="R31" s="124">
        <f t="shared" si="55"/>
        <v>5107</v>
      </c>
      <c r="S31" s="122">
        <f t="shared" si="55"/>
        <v>7745</v>
      </c>
      <c r="T31" s="123" t="s">
        <v>16</v>
      </c>
      <c r="U31" s="123" t="s">
        <v>16</v>
      </c>
      <c r="V31" s="124">
        <f>SUM(S31:U31)</f>
        <v>7745</v>
      </c>
      <c r="W31" s="122">
        <f>W7+W9+W11+W23+W25+W27+W29</f>
        <v>3941</v>
      </c>
      <c r="X31" s="123">
        <f>X7+X9+X11+X23+X25+X27+X29</f>
        <v>484</v>
      </c>
      <c r="Y31" s="123" t="s">
        <v>16</v>
      </c>
      <c r="Z31" s="124">
        <f>SUM(W31:Y31)</f>
        <v>4425</v>
      </c>
      <c r="AA31" s="122">
        <v>0</v>
      </c>
      <c r="AB31" s="123">
        <v>0</v>
      </c>
      <c r="AC31" s="123">
        <v>0</v>
      </c>
      <c r="AD31" s="124">
        <f t="shared" ref="AD31" si="56">AD7+AD9+AD11+AD13+AD15+AD17+AD19+AD21+AD23+AD25+AD27+AD29</f>
        <v>0</v>
      </c>
      <c r="AE31" s="122">
        <f>C31+G31+K31+O31+S31+W31+AA31</f>
        <v>51785</v>
      </c>
      <c r="AF31" s="123">
        <f>D31+H31+L31+P31+X31+AB31</f>
        <v>6442</v>
      </c>
      <c r="AG31" s="123">
        <f>E31+I31+M31+Q31+AB31</f>
        <v>406</v>
      </c>
      <c r="AH31" s="124">
        <f t="shared" ref="AH31" si="57">F31+J31+N31+R31+V31+Z31+AD31</f>
        <v>58633</v>
      </c>
    </row>
    <row r="32" spans="1:34" ht="33.75" customHeight="1" thickBot="1" x14ac:dyDescent="0.3">
      <c r="A32" s="136"/>
      <c r="B32" s="127" t="s">
        <v>14</v>
      </c>
      <c r="C32" s="128">
        <f>C31/C$31</f>
        <v>1</v>
      </c>
      <c r="D32" s="129">
        <f t="shared" si="37"/>
        <v>1</v>
      </c>
      <c r="E32" s="129">
        <f t="shared" si="37"/>
        <v>1</v>
      </c>
      <c r="F32" s="130">
        <f t="shared" si="37"/>
        <v>1</v>
      </c>
      <c r="G32" s="128">
        <f t="shared" si="37"/>
        <v>1</v>
      </c>
      <c r="H32" s="129">
        <f t="shared" si="37"/>
        <v>1</v>
      </c>
      <c r="I32" s="129">
        <f t="shared" si="37"/>
        <v>1</v>
      </c>
      <c r="J32" s="130">
        <f t="shared" si="37"/>
        <v>1</v>
      </c>
      <c r="K32" s="128">
        <f t="shared" si="37"/>
        <v>1</v>
      </c>
      <c r="L32" s="129">
        <f t="shared" si="37"/>
        <v>1</v>
      </c>
      <c r="M32" s="129">
        <f t="shared" si="37"/>
        <v>1</v>
      </c>
      <c r="N32" s="130">
        <f t="shared" si="37"/>
        <v>1</v>
      </c>
      <c r="O32" s="128">
        <f t="shared" si="37"/>
        <v>1</v>
      </c>
      <c r="P32" s="129">
        <f t="shared" si="37"/>
        <v>1</v>
      </c>
      <c r="Q32" s="129">
        <f t="shared" si="37"/>
        <v>1</v>
      </c>
      <c r="R32" s="130">
        <f t="shared" si="37"/>
        <v>1</v>
      </c>
      <c r="S32" s="128">
        <f t="shared" si="37"/>
        <v>1</v>
      </c>
      <c r="T32" s="129" t="s">
        <v>17</v>
      </c>
      <c r="U32" s="131" t="s">
        <v>17</v>
      </c>
      <c r="V32" s="130">
        <f t="shared" si="1"/>
        <v>1</v>
      </c>
      <c r="W32" s="128">
        <f t="shared" si="37"/>
        <v>1</v>
      </c>
      <c r="X32" s="129">
        <f t="shared" si="37"/>
        <v>1</v>
      </c>
      <c r="Y32" s="131" t="s">
        <v>17</v>
      </c>
      <c r="Z32" s="130">
        <f t="shared" ref="Z32" si="58">Z31/Z$31</f>
        <v>1</v>
      </c>
      <c r="AA32" s="132" t="s">
        <v>17</v>
      </c>
      <c r="AB32" s="129" t="s">
        <v>17</v>
      </c>
      <c r="AC32" s="131" t="s">
        <v>17</v>
      </c>
      <c r="AD32" s="130" t="s">
        <v>17</v>
      </c>
      <c r="AE32" s="128">
        <f>AE31/AE$31</f>
        <v>1</v>
      </c>
      <c r="AF32" s="129">
        <f>AF31/AF$31</f>
        <v>1</v>
      </c>
      <c r="AG32" s="129">
        <f>AG31/AG$31</f>
        <v>1</v>
      </c>
      <c r="AH32" s="130">
        <f t="shared" ref="AH32" si="59">AH31/AH$31</f>
        <v>1</v>
      </c>
    </row>
    <row r="33" spans="1:43" ht="54.75" customHeight="1" thickBot="1" x14ac:dyDescent="0.3">
      <c r="A33" s="26"/>
      <c r="B33" s="137"/>
      <c r="C33" s="29"/>
      <c r="D33" s="29"/>
      <c r="E33" s="29"/>
      <c r="F33" s="29"/>
      <c r="G33" s="29"/>
      <c r="H33" s="29"/>
      <c r="I33" s="29"/>
      <c r="J33" s="29"/>
      <c r="K33" s="29"/>
      <c r="L33" s="29"/>
      <c r="M33" s="29"/>
      <c r="N33" s="29"/>
      <c r="O33" s="29"/>
      <c r="P33" s="29"/>
      <c r="Q33" s="29"/>
      <c r="R33" s="29"/>
      <c r="S33" s="29"/>
      <c r="T33" s="29"/>
      <c r="U33" s="30"/>
      <c r="V33" s="29"/>
      <c r="W33" s="29"/>
      <c r="X33" s="29"/>
      <c r="Y33" s="30"/>
      <c r="Z33" s="29"/>
      <c r="AA33" s="30"/>
      <c r="AB33" s="29"/>
      <c r="AC33" s="30"/>
      <c r="AD33" s="29"/>
      <c r="AE33" s="29"/>
      <c r="AF33" s="29"/>
      <c r="AG33" s="29"/>
      <c r="AH33" s="29"/>
    </row>
    <row r="34" spans="1:43" ht="40.5" customHeight="1" thickBot="1" x14ac:dyDescent="0.3">
      <c r="A34" s="138" t="s">
        <v>24</v>
      </c>
      <c r="B34" s="139"/>
      <c r="C34" s="139"/>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97"/>
      <c r="AI34" s="47"/>
      <c r="AJ34"/>
      <c r="AK34"/>
      <c r="AL34"/>
      <c r="AM34"/>
      <c r="AN34"/>
      <c r="AO34"/>
      <c r="AP34"/>
      <c r="AQ34"/>
    </row>
    <row r="35" spans="1:43" ht="50.25" customHeight="1" thickBot="1" x14ac:dyDescent="0.3">
      <c r="A35" s="140" t="s">
        <v>25</v>
      </c>
      <c r="B35" s="141"/>
      <c r="C35" s="142">
        <v>4</v>
      </c>
      <c r="D35" s="143"/>
      <c r="E35" s="143"/>
      <c r="F35" s="144"/>
      <c r="G35" s="142">
        <v>6</v>
      </c>
      <c r="H35" s="143"/>
      <c r="I35" s="143"/>
      <c r="J35" s="144"/>
      <c r="K35" s="142">
        <v>1</v>
      </c>
      <c r="L35" s="143"/>
      <c r="M35" s="143"/>
      <c r="N35" s="144"/>
      <c r="O35" s="142">
        <v>2</v>
      </c>
      <c r="P35" s="143"/>
      <c r="Q35" s="143"/>
      <c r="R35" s="144"/>
      <c r="S35" s="142">
        <v>1</v>
      </c>
      <c r="T35" s="143"/>
      <c r="U35" s="143"/>
      <c r="V35" s="144"/>
      <c r="W35" s="142">
        <v>1</v>
      </c>
      <c r="X35" s="143"/>
      <c r="Y35" s="143"/>
      <c r="Z35" s="144"/>
      <c r="AA35" s="142">
        <v>3</v>
      </c>
      <c r="AB35" s="143"/>
      <c r="AC35" s="143"/>
      <c r="AD35" s="144"/>
      <c r="AE35" s="142">
        <f>SUM(C35:AD35)</f>
        <v>18</v>
      </c>
      <c r="AF35" s="143"/>
      <c r="AG35" s="143"/>
      <c r="AH35" s="144"/>
    </row>
    <row r="36" spans="1:43" s="105" customFormat="1" ht="50.25" customHeight="1" thickBot="1" x14ac:dyDescent="0.3">
      <c r="A36" s="140" t="s">
        <v>26</v>
      </c>
      <c r="B36" s="141"/>
      <c r="C36" s="145">
        <v>6</v>
      </c>
      <c r="D36" s="146"/>
      <c r="E36" s="146"/>
      <c r="F36" s="147"/>
      <c r="G36" s="145">
        <v>11</v>
      </c>
      <c r="H36" s="146"/>
      <c r="I36" s="146"/>
      <c r="J36" s="147"/>
      <c r="K36" s="145">
        <v>2</v>
      </c>
      <c r="L36" s="146"/>
      <c r="M36" s="146"/>
      <c r="N36" s="147"/>
      <c r="O36" s="145">
        <v>2</v>
      </c>
      <c r="P36" s="146"/>
      <c r="Q36" s="146"/>
      <c r="R36" s="147"/>
      <c r="S36" s="145">
        <v>1</v>
      </c>
      <c r="T36" s="146"/>
      <c r="U36" s="146"/>
      <c r="V36" s="147"/>
      <c r="W36" s="145">
        <v>1</v>
      </c>
      <c r="X36" s="146"/>
      <c r="Y36" s="146"/>
      <c r="Z36" s="147"/>
      <c r="AA36" s="145">
        <v>3</v>
      </c>
      <c r="AB36" s="146"/>
      <c r="AC36" s="146"/>
      <c r="AD36" s="147"/>
      <c r="AE36" s="148">
        <f>SUM(C36:AD36)</f>
        <v>26</v>
      </c>
      <c r="AF36" s="149"/>
      <c r="AG36" s="149"/>
      <c r="AH36" s="150"/>
      <c r="AI36" s="104"/>
      <c r="AJ36" s="104"/>
      <c r="AK36" s="104"/>
      <c r="AL36" s="104"/>
      <c r="AM36" s="104"/>
      <c r="AN36" s="104"/>
      <c r="AO36" s="104"/>
      <c r="AP36" s="104"/>
      <c r="AQ36" s="104"/>
    </row>
    <row r="37" spans="1:43" ht="52.5" customHeight="1" x14ac:dyDescent="0.25">
      <c r="A37" s="44" t="s">
        <v>27</v>
      </c>
      <c r="B37" s="151"/>
      <c r="C37" s="45"/>
      <c r="D37" s="45"/>
      <c r="E37" s="45"/>
      <c r="F37" s="45"/>
      <c r="G37" s="45"/>
      <c r="H37" s="45"/>
      <c r="I37" s="45"/>
      <c r="J37" s="45"/>
      <c r="K37" s="45"/>
      <c r="L37" s="45"/>
      <c r="M37" s="45"/>
      <c r="N37" s="45"/>
      <c r="O37" s="45"/>
      <c r="P37" s="45"/>
      <c r="Q37" s="45"/>
      <c r="R37" s="45"/>
      <c r="S37" s="45"/>
      <c r="T37" s="45"/>
      <c r="U37" s="45"/>
      <c r="V37" s="45"/>
      <c r="W37" s="45"/>
      <c r="X37" s="45"/>
      <c r="Y37" s="45"/>
    </row>
    <row r="40" spans="1:43" ht="52.5" customHeight="1" x14ac:dyDescent="0.4">
      <c r="C40" s="108"/>
      <c r="D40" s="108"/>
      <c r="E40" s="108"/>
      <c r="F40" s="108"/>
      <c r="G40" s="108"/>
      <c r="H40" s="108"/>
      <c r="I40" s="108"/>
      <c r="J40" s="108"/>
      <c r="K40" s="108"/>
    </row>
  </sheetData>
  <mergeCells count="52">
    <mergeCell ref="S36:V36"/>
    <mergeCell ref="W36:Z36"/>
    <mergeCell ref="AA36:AD36"/>
    <mergeCell ref="AE36:AH36"/>
    <mergeCell ref="O35:R35"/>
    <mergeCell ref="S35:V35"/>
    <mergeCell ref="W35:Z35"/>
    <mergeCell ref="AA35:AD35"/>
    <mergeCell ref="AE35:AH35"/>
    <mergeCell ref="A36:B36"/>
    <mergeCell ref="C36:F36"/>
    <mergeCell ref="G36:J36"/>
    <mergeCell ref="K36:N36"/>
    <mergeCell ref="O36:R36"/>
    <mergeCell ref="A31:A32"/>
    <mergeCell ref="A34:C34"/>
    <mergeCell ref="A35:B35"/>
    <mergeCell ref="C35:F35"/>
    <mergeCell ref="G35:J35"/>
    <mergeCell ref="K35:N35"/>
    <mergeCell ref="A19:A20"/>
    <mergeCell ref="A21:A22"/>
    <mergeCell ref="A23:A24"/>
    <mergeCell ref="A25:A26"/>
    <mergeCell ref="A27:A28"/>
    <mergeCell ref="A29:A30"/>
    <mergeCell ref="A7:A8"/>
    <mergeCell ref="A9:A10"/>
    <mergeCell ref="A11:A12"/>
    <mergeCell ref="A13:A14"/>
    <mergeCell ref="A15:A16"/>
    <mergeCell ref="A17:A18"/>
    <mergeCell ref="AA4:AD4"/>
    <mergeCell ref="AE4:AH4"/>
    <mergeCell ref="C5:F5"/>
    <mergeCell ref="G5:J5"/>
    <mergeCell ref="K5:N5"/>
    <mergeCell ref="O5:R5"/>
    <mergeCell ref="S5:V5"/>
    <mergeCell ref="W5:Z5"/>
    <mergeCell ref="AA5:AD5"/>
    <mergeCell ref="AE5:AH5"/>
    <mergeCell ref="A1:AH1"/>
    <mergeCell ref="A2:AH2"/>
    <mergeCell ref="A3:B6"/>
    <mergeCell ref="C3:AH3"/>
    <mergeCell ref="C4:F4"/>
    <mergeCell ref="G4:J4"/>
    <mergeCell ref="K4:N4"/>
    <mergeCell ref="O4:R4"/>
    <mergeCell ref="S4:V4"/>
    <mergeCell ref="W4:Z4"/>
  </mergeCells>
  <pageMargins left="0.70866141732283472" right="0.70866141732283472" top="0.74803149606299213" bottom="0.74803149606299213" header="0.31496062992125984" footer="0.31496062992125984"/>
  <pageSetup paperSize="8" scale="44" orientation="landscape" r:id="rId1"/>
  <headerFooter>
    <oddFooter>&amp;L&amp;F
&amp;D&amp;C&amp;A&amp;R&amp;P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Tab121_2017_Web</vt:lpstr>
      <vt:lpstr>Tab 122_2017_Web</vt:lpstr>
      <vt:lpstr>Tab 123_2017_Web</vt:lpstr>
      <vt:lpstr>TAB124_HU_2017_Web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2019-04-19T13:43:19Z</dcterms:created>
  <dcterms:modified xsi:type="dcterms:W3CDTF">2019-04-19T13:47:15Z</dcterms:modified>
</cp:coreProperties>
</file>