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12000-Relais_sociaux\4_Publication_Annuaires\Stat_RSU_2018\RSU_Utilisation_2018\TAB-121_à_TAB-124_HU_2018\"/>
    </mc:Choice>
  </mc:AlternateContent>
  <bookViews>
    <workbookView xWindow="0" yWindow="0" windowWidth="20490" windowHeight="8145"/>
  </bookViews>
  <sheets>
    <sheet name="Tab121_2018_Web" sheetId="5" r:id="rId1"/>
    <sheet name="Tab 122_2018_Web" sheetId="6" r:id="rId2"/>
    <sheet name="Tab 123_2018_Web" sheetId="7" r:id="rId3"/>
    <sheet name="TAB124_HU_2018_Web" sheetId="8" r:id="rId4"/>
  </sheets>
  <externalReferences>
    <externalReference r:id="rId5"/>
  </externalReferences>
  <definedNames>
    <definedName name="HU_2017_MONTHLY_QTY" localSheetId="1">#REF!</definedName>
    <definedName name="HU_2017_MONTHLY_QTY" localSheetId="2">#REF!</definedName>
    <definedName name="HU_2017_MONTHLY_QTY" localSheetId="0">#REF!</definedName>
    <definedName name="HU_2017_MONTHLY_QTY" localSheetId="3">#REF!</definedName>
    <definedName name="HU_2017_MONTHLY_QTY">#REF!</definedName>
    <definedName name="Hu_2017_YEARLY_QTY" localSheetId="1">#REF!</definedName>
    <definedName name="Hu_2017_YEARLY_QTY" localSheetId="2">#REF!</definedName>
    <definedName name="Hu_2017_YEARLY_QTY" localSheetId="0">#REF!</definedName>
    <definedName name="Hu_2017_YEARLY_QT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6" i="8" l="1"/>
  <c r="AE35" i="8"/>
  <c r="X32" i="8"/>
  <c r="T32" i="8"/>
  <c r="S32" i="8"/>
  <c r="O32" i="8"/>
  <c r="K32" i="8"/>
  <c r="G32" i="8"/>
  <c r="C32" i="8"/>
  <c r="AE31" i="8"/>
  <c r="Z31" i="8"/>
  <c r="Z32" i="8" s="1"/>
  <c r="X31" i="8"/>
  <c r="W31" i="8"/>
  <c r="W32" i="8" s="1"/>
  <c r="T31" i="8"/>
  <c r="S31" i="8"/>
  <c r="Q31" i="8"/>
  <c r="P31" i="8"/>
  <c r="O31" i="8"/>
  <c r="M31" i="8"/>
  <c r="L31" i="8"/>
  <c r="K31" i="8"/>
  <c r="I31" i="8"/>
  <c r="H31" i="8"/>
  <c r="G31" i="8"/>
  <c r="E31" i="8"/>
  <c r="D31" i="8"/>
  <c r="C31" i="8"/>
  <c r="X30" i="8"/>
  <c r="W30" i="8"/>
  <c r="S30" i="8"/>
  <c r="O30" i="8"/>
  <c r="K30" i="8"/>
  <c r="I30" i="8"/>
  <c r="G30" i="8"/>
  <c r="E30" i="8"/>
  <c r="C30" i="8"/>
  <c r="AH29" i="8"/>
  <c r="Z29" i="8"/>
  <c r="Z30" i="8" s="1"/>
  <c r="V29" i="8"/>
  <c r="R29" i="8"/>
  <c r="N29" i="8"/>
  <c r="J29" i="8"/>
  <c r="F29" i="8"/>
  <c r="X28" i="8"/>
  <c r="W28" i="8"/>
  <c r="S28" i="8"/>
  <c r="O28" i="8"/>
  <c r="K28" i="8"/>
  <c r="I28" i="8"/>
  <c r="G28" i="8"/>
  <c r="E28" i="8"/>
  <c r="C28" i="8"/>
  <c r="AH27" i="8"/>
  <c r="Z27" i="8"/>
  <c r="Z28" i="8" s="1"/>
  <c r="V27" i="8"/>
  <c r="R27" i="8"/>
  <c r="N27" i="8"/>
  <c r="J27" i="8"/>
  <c r="F27" i="8"/>
  <c r="T26" i="8"/>
  <c r="S26" i="8"/>
  <c r="P26" i="8"/>
  <c r="O26" i="8"/>
  <c r="L26" i="8"/>
  <c r="K26" i="8"/>
  <c r="G26" i="8"/>
  <c r="D26" i="8"/>
  <c r="C26" i="8"/>
  <c r="AH25" i="8"/>
  <c r="Z25" i="8"/>
  <c r="Z26" i="8" s="1"/>
  <c r="V25" i="8"/>
  <c r="R25" i="8"/>
  <c r="N25" i="8"/>
  <c r="J25" i="8"/>
  <c r="F25" i="8"/>
  <c r="AE24" i="8"/>
  <c r="Z24" i="8"/>
  <c r="S24" i="8"/>
  <c r="P24" i="8"/>
  <c r="O24" i="8"/>
  <c r="K24" i="8"/>
  <c r="I24" i="8"/>
  <c r="G24" i="8"/>
  <c r="E24" i="8"/>
  <c r="C24" i="8"/>
  <c r="AH23" i="8"/>
  <c r="Z23" i="8"/>
  <c r="V23" i="8"/>
  <c r="R23" i="8"/>
  <c r="N23" i="8"/>
  <c r="J23" i="8"/>
  <c r="F23" i="8"/>
  <c r="T22" i="8"/>
  <c r="S22" i="8"/>
  <c r="P22" i="8"/>
  <c r="O22" i="8"/>
  <c r="K22" i="8"/>
  <c r="G22" i="8"/>
  <c r="E22" i="8"/>
  <c r="C22" i="8"/>
  <c r="AH21" i="8"/>
  <c r="Z21" i="8"/>
  <c r="Z22" i="8" s="1"/>
  <c r="V21" i="8"/>
  <c r="R21" i="8"/>
  <c r="N21" i="8"/>
  <c r="J21" i="8"/>
  <c r="F21" i="8"/>
  <c r="AE20" i="8"/>
  <c r="T20" i="8"/>
  <c r="S20" i="8"/>
  <c r="P20" i="8"/>
  <c r="O20" i="8"/>
  <c r="K20" i="8"/>
  <c r="I20" i="8"/>
  <c r="G20" i="8"/>
  <c r="E20" i="8"/>
  <c r="C20" i="8"/>
  <c r="AH19" i="8"/>
  <c r="Z19" i="8"/>
  <c r="Z20" i="8" s="1"/>
  <c r="V19" i="8"/>
  <c r="R19" i="8"/>
  <c r="N19" i="8"/>
  <c r="J19" i="8"/>
  <c r="F19" i="8"/>
  <c r="T18" i="8"/>
  <c r="S18" i="8"/>
  <c r="P18" i="8"/>
  <c r="O18" i="8"/>
  <c r="K18" i="8"/>
  <c r="I18" i="8"/>
  <c r="G18" i="8"/>
  <c r="E18" i="8"/>
  <c r="D18" i="8"/>
  <c r="C18" i="8"/>
  <c r="AH17" i="8"/>
  <c r="Z17" i="8"/>
  <c r="Z18" i="8" s="1"/>
  <c r="V17" i="8"/>
  <c r="R17" i="8"/>
  <c r="N17" i="8"/>
  <c r="J17" i="8"/>
  <c r="F17" i="8"/>
  <c r="AE16" i="8"/>
  <c r="Z16" i="8"/>
  <c r="S16" i="8"/>
  <c r="P16" i="8"/>
  <c r="O16" i="8"/>
  <c r="K16" i="8"/>
  <c r="G16" i="8"/>
  <c r="E16" i="8"/>
  <c r="C16" i="8"/>
  <c r="AH15" i="8"/>
  <c r="Z15" i="8"/>
  <c r="V15" i="8"/>
  <c r="R15" i="8"/>
  <c r="N15" i="8"/>
  <c r="J15" i="8"/>
  <c r="F15" i="8"/>
  <c r="Z14" i="8"/>
  <c r="T14" i="8"/>
  <c r="S14" i="8"/>
  <c r="P14" i="8"/>
  <c r="O14" i="8"/>
  <c r="K14" i="8"/>
  <c r="I14" i="8"/>
  <c r="H14" i="8"/>
  <c r="G14" i="8"/>
  <c r="E14" i="8"/>
  <c r="D14" i="8"/>
  <c r="C14" i="8"/>
  <c r="AH13" i="8"/>
  <c r="Z13" i="8"/>
  <c r="V13" i="8"/>
  <c r="R13" i="8"/>
  <c r="N13" i="8"/>
  <c r="J13" i="8"/>
  <c r="F13" i="8"/>
  <c r="AE12" i="8"/>
  <c r="X12" i="8"/>
  <c r="W12" i="8"/>
  <c r="T12" i="8"/>
  <c r="S12" i="8"/>
  <c r="P12" i="8"/>
  <c r="O12" i="8"/>
  <c r="K12" i="8"/>
  <c r="I12" i="8"/>
  <c r="G12" i="8"/>
  <c r="E12" i="8"/>
  <c r="D12" i="8"/>
  <c r="C12" i="8"/>
  <c r="AH11" i="8"/>
  <c r="Z11" i="8"/>
  <c r="Z12" i="8" s="1"/>
  <c r="V11" i="8"/>
  <c r="R11" i="8"/>
  <c r="N11" i="8"/>
  <c r="J11" i="8"/>
  <c r="F11" i="8"/>
  <c r="AE10" i="8"/>
  <c r="X10" i="8"/>
  <c r="W10" i="8"/>
  <c r="T10" i="8"/>
  <c r="S10" i="8"/>
  <c r="P10" i="8"/>
  <c r="O10" i="8"/>
  <c r="K10" i="8"/>
  <c r="G10" i="8"/>
  <c r="E10" i="8"/>
  <c r="C10" i="8"/>
  <c r="AH9" i="8"/>
  <c r="Z9" i="8"/>
  <c r="Z10" i="8" s="1"/>
  <c r="V9" i="8"/>
  <c r="R9" i="8"/>
  <c r="N9" i="8"/>
  <c r="J9" i="8"/>
  <c r="F9" i="8"/>
  <c r="AE8" i="8"/>
  <c r="X8" i="8"/>
  <c r="W8" i="8"/>
  <c r="S8" i="8"/>
  <c r="Q8" i="8"/>
  <c r="P8" i="8"/>
  <c r="O8" i="8"/>
  <c r="L8" i="8"/>
  <c r="K8" i="8"/>
  <c r="I8" i="8"/>
  <c r="H8" i="8"/>
  <c r="G8" i="8"/>
  <c r="E8" i="8"/>
  <c r="D8" i="8"/>
  <c r="C8" i="8"/>
  <c r="AH7" i="8"/>
  <c r="Z7" i="8"/>
  <c r="Z8" i="8" s="1"/>
  <c r="V7" i="8"/>
  <c r="R7" i="8"/>
  <c r="N7" i="8"/>
  <c r="J7" i="8"/>
  <c r="F7" i="8"/>
  <c r="J14" i="7"/>
  <c r="J13" i="7"/>
  <c r="H10" i="7"/>
  <c r="D10" i="7"/>
  <c r="C10" i="7"/>
  <c r="H9" i="7"/>
  <c r="F9" i="7"/>
  <c r="F10" i="7" s="1"/>
  <c r="E9" i="7"/>
  <c r="E10" i="7" s="1"/>
  <c r="D9" i="7"/>
  <c r="C9" i="7"/>
  <c r="H8" i="7"/>
  <c r="D8" i="7"/>
  <c r="C8" i="7"/>
  <c r="J7" i="7"/>
  <c r="H6" i="7"/>
  <c r="F6" i="7"/>
  <c r="D6" i="7"/>
  <c r="C6" i="7"/>
  <c r="J5" i="7"/>
  <c r="J9" i="7" s="1"/>
  <c r="J24" i="6"/>
  <c r="J23" i="6"/>
  <c r="J17" i="6"/>
  <c r="I17" i="6"/>
  <c r="H17" i="6"/>
  <c r="G17" i="6"/>
  <c r="F17" i="6"/>
  <c r="E17" i="6"/>
  <c r="D17" i="6"/>
  <c r="C17" i="6"/>
  <c r="J15" i="6"/>
  <c r="I15" i="6"/>
  <c r="H15" i="6"/>
  <c r="G15" i="6"/>
  <c r="F15" i="6"/>
  <c r="E15" i="6"/>
  <c r="D15" i="6"/>
  <c r="C15" i="6"/>
  <c r="J13" i="6"/>
  <c r="I13" i="6"/>
  <c r="H13" i="6"/>
  <c r="G13" i="6"/>
  <c r="F13" i="6"/>
  <c r="E13" i="6"/>
  <c r="D13" i="6"/>
  <c r="C13" i="6"/>
  <c r="J11" i="6"/>
  <c r="I11" i="6"/>
  <c r="H11" i="6"/>
  <c r="G11" i="6"/>
  <c r="F11" i="6"/>
  <c r="E11" i="6"/>
  <c r="D11" i="6"/>
  <c r="C11" i="6"/>
  <c r="J9" i="6"/>
  <c r="I9" i="6"/>
  <c r="H9" i="6"/>
  <c r="G9" i="6"/>
  <c r="F9" i="6"/>
  <c r="E9" i="6"/>
  <c r="D9" i="6"/>
  <c r="C9" i="6"/>
  <c r="J7" i="6"/>
  <c r="I7" i="6"/>
  <c r="H7" i="6"/>
  <c r="G7" i="6"/>
  <c r="F7" i="6"/>
  <c r="E7" i="6"/>
  <c r="D7" i="6"/>
  <c r="C7" i="6"/>
  <c r="J5" i="6"/>
  <c r="J19" i="6" s="1"/>
  <c r="I5" i="6"/>
  <c r="I19" i="6" s="1"/>
  <c r="H5" i="6"/>
  <c r="G5" i="6"/>
  <c r="G19" i="6" s="1"/>
  <c r="G20" i="6" s="1"/>
  <c r="F5" i="6"/>
  <c r="F19" i="6" s="1"/>
  <c r="F20" i="6" s="1"/>
  <c r="E5" i="6"/>
  <c r="D5" i="6"/>
  <c r="C5" i="6"/>
  <c r="C19" i="6" s="1"/>
  <c r="C20" i="6" s="1"/>
  <c r="AE18" i="5"/>
  <c r="AE17" i="5"/>
  <c r="V14" i="5"/>
  <c r="AD13" i="5"/>
  <c r="AD14" i="5" s="1"/>
  <c r="AC13" i="5"/>
  <c r="AC14" i="5" s="1"/>
  <c r="AB13" i="5"/>
  <c r="AA13" i="5"/>
  <c r="AA14" i="5" s="1"/>
  <c r="Z13" i="5"/>
  <c r="Z14" i="5" s="1"/>
  <c r="Y13" i="5"/>
  <c r="X13" i="5"/>
  <c r="W13" i="5"/>
  <c r="V13" i="5"/>
  <c r="U13" i="5"/>
  <c r="T13" i="5"/>
  <c r="T14" i="5" s="1"/>
  <c r="S13" i="5"/>
  <c r="S14" i="5" s="1"/>
  <c r="R13" i="5"/>
  <c r="R14" i="5" s="1"/>
  <c r="Q13" i="5"/>
  <c r="Q14" i="5" s="1"/>
  <c r="P13" i="5"/>
  <c r="P14" i="5" s="1"/>
  <c r="O13" i="5"/>
  <c r="O14" i="5" s="1"/>
  <c r="N13" i="5"/>
  <c r="N14" i="5" s="1"/>
  <c r="M13" i="5"/>
  <c r="M14" i="5" s="1"/>
  <c r="L13" i="5"/>
  <c r="L14" i="5" s="1"/>
  <c r="K13" i="5"/>
  <c r="K14" i="5" s="1"/>
  <c r="J13" i="5"/>
  <c r="J14" i="5" s="1"/>
  <c r="I13" i="5"/>
  <c r="I14" i="5" s="1"/>
  <c r="H13" i="5"/>
  <c r="H14" i="5" s="1"/>
  <c r="G13" i="5"/>
  <c r="G14" i="5" s="1"/>
  <c r="F13" i="5"/>
  <c r="F14" i="5" s="1"/>
  <c r="E13" i="5"/>
  <c r="E14" i="5" s="1"/>
  <c r="D13" i="5"/>
  <c r="D14" i="5" s="1"/>
  <c r="C13" i="5"/>
  <c r="C14" i="5" s="1"/>
  <c r="AG11" i="5"/>
  <c r="AF11" i="5"/>
  <c r="AE11" i="5"/>
  <c r="AG9" i="5"/>
  <c r="AH9" i="5" s="1"/>
  <c r="AH10" i="5" s="1"/>
  <c r="AF9" i="5"/>
  <c r="AE9" i="5"/>
  <c r="AG7" i="5"/>
  <c r="AF7" i="5"/>
  <c r="AF13" i="5" s="1"/>
  <c r="AE7" i="5"/>
  <c r="H19" i="6" l="1"/>
  <c r="H20" i="6" s="1"/>
  <c r="D19" i="6"/>
  <c r="D20" i="6" s="1"/>
  <c r="R22" i="8"/>
  <c r="V26" i="8"/>
  <c r="N24" i="8"/>
  <c r="R14" i="8"/>
  <c r="N30" i="8"/>
  <c r="F18" i="8"/>
  <c r="L30" i="8"/>
  <c r="L28" i="8"/>
  <c r="L24" i="8"/>
  <c r="L20" i="8"/>
  <c r="L16" i="8"/>
  <c r="L32" i="8"/>
  <c r="Q30" i="8"/>
  <c r="Q28" i="8"/>
  <c r="Q24" i="8"/>
  <c r="Q20" i="8"/>
  <c r="Q16" i="8"/>
  <c r="Q32" i="8"/>
  <c r="R31" i="8"/>
  <c r="R8" i="8"/>
  <c r="L10" i="8"/>
  <c r="Q10" i="8"/>
  <c r="F14" i="8"/>
  <c r="L22" i="8"/>
  <c r="Q22" i="8"/>
  <c r="J26" i="8"/>
  <c r="H30" i="8"/>
  <c r="H28" i="8"/>
  <c r="H24" i="8"/>
  <c r="H20" i="8"/>
  <c r="H16" i="8"/>
  <c r="H32" i="8"/>
  <c r="F31" i="8"/>
  <c r="H10" i="8"/>
  <c r="L12" i="8"/>
  <c r="Q12" i="8"/>
  <c r="N31" i="8"/>
  <c r="N16" i="8"/>
  <c r="L18" i="8"/>
  <c r="Q18" i="8"/>
  <c r="H22" i="8"/>
  <c r="V24" i="8"/>
  <c r="H26" i="8"/>
  <c r="D30" i="8"/>
  <c r="D28" i="8"/>
  <c r="D24" i="8"/>
  <c r="D20" i="8"/>
  <c r="D16" i="8"/>
  <c r="D32" i="8"/>
  <c r="AF31" i="8"/>
  <c r="I32" i="8"/>
  <c r="I26" i="8"/>
  <c r="T30" i="8"/>
  <c r="T28" i="8"/>
  <c r="T24" i="8"/>
  <c r="J31" i="8"/>
  <c r="T8" i="8"/>
  <c r="D10" i="8"/>
  <c r="I10" i="8"/>
  <c r="H12" i="8"/>
  <c r="L14" i="8"/>
  <c r="Q14" i="8"/>
  <c r="I16" i="8"/>
  <c r="T16" i="8"/>
  <c r="H18" i="8"/>
  <c r="F22" i="8"/>
  <c r="D22" i="8"/>
  <c r="I22" i="8"/>
  <c r="Q26" i="8"/>
  <c r="E32" i="8"/>
  <c r="AG31" i="8"/>
  <c r="E26" i="8"/>
  <c r="P30" i="8"/>
  <c r="P28" i="8"/>
  <c r="V31" i="8"/>
  <c r="AE30" i="8"/>
  <c r="AE28" i="8"/>
  <c r="AE26" i="8"/>
  <c r="AE22" i="8"/>
  <c r="AE18" i="8"/>
  <c r="AE14" i="8"/>
  <c r="AE32" i="8"/>
  <c r="P32" i="8"/>
  <c r="J10" i="7"/>
  <c r="J8" i="7"/>
  <c r="J6" i="7"/>
  <c r="E8" i="7"/>
  <c r="F8" i="7"/>
  <c r="F8" i="6"/>
  <c r="J10" i="6"/>
  <c r="J12" i="6"/>
  <c r="J16" i="6"/>
  <c r="F18" i="6"/>
  <c r="C8" i="6"/>
  <c r="G8" i="6"/>
  <c r="C10" i="6"/>
  <c r="G10" i="6"/>
  <c r="C12" i="6"/>
  <c r="G12" i="6"/>
  <c r="C14" i="6"/>
  <c r="G14" i="6"/>
  <c r="C16" i="6"/>
  <c r="G16" i="6"/>
  <c r="C18" i="6"/>
  <c r="G18" i="6"/>
  <c r="E14" i="6"/>
  <c r="E16" i="6"/>
  <c r="J14" i="6"/>
  <c r="J6" i="6"/>
  <c r="J20" i="6"/>
  <c r="J8" i="6"/>
  <c r="F10" i="6"/>
  <c r="F12" i="6"/>
  <c r="F14" i="6"/>
  <c r="F16" i="6"/>
  <c r="J18" i="6"/>
  <c r="D16" i="6"/>
  <c r="D12" i="6"/>
  <c r="F6" i="6"/>
  <c r="E19" i="6"/>
  <c r="E20" i="6" s="1"/>
  <c r="C6" i="6"/>
  <c r="G6" i="6"/>
  <c r="AH7" i="5"/>
  <c r="AE10" i="5"/>
  <c r="AF12" i="5"/>
  <c r="AE13" i="5"/>
  <c r="AF10" i="5"/>
  <c r="AH11" i="5"/>
  <c r="AH12" i="5" s="1"/>
  <c r="AH13" i="5"/>
  <c r="AH14" i="5" s="1"/>
  <c r="AH8" i="5"/>
  <c r="AG8" i="5"/>
  <c r="AG10" i="5"/>
  <c r="AG12" i="5"/>
  <c r="AG13" i="5"/>
  <c r="W14" i="5"/>
  <c r="AB14" i="5"/>
  <c r="AE8" i="5"/>
  <c r="X14" i="5"/>
  <c r="AF8" i="5"/>
  <c r="H12" i="6" l="1"/>
  <c r="H14" i="6"/>
  <c r="D10" i="6"/>
  <c r="D18" i="6"/>
  <c r="D14" i="6"/>
  <c r="H8" i="6"/>
  <c r="D8" i="6"/>
  <c r="H18" i="6"/>
  <c r="H10" i="6"/>
  <c r="H16" i="6"/>
  <c r="E18" i="6"/>
  <c r="H6" i="6"/>
  <c r="D6" i="6"/>
  <c r="AF32" i="8"/>
  <c r="AF24" i="8"/>
  <c r="AF30" i="8"/>
  <c r="AF26" i="8"/>
  <c r="AF22" i="8"/>
  <c r="AF12" i="8"/>
  <c r="AF16" i="8"/>
  <c r="AF10" i="8"/>
  <c r="AF28" i="8"/>
  <c r="AF20" i="8"/>
  <c r="AF14" i="8"/>
  <c r="AF8" i="8"/>
  <c r="AF18" i="8"/>
  <c r="V32" i="8"/>
  <c r="V22" i="8"/>
  <c r="V10" i="8"/>
  <c r="V8" i="8"/>
  <c r="AG24" i="8"/>
  <c r="AG20" i="8"/>
  <c r="AG16" i="8"/>
  <c r="AG12" i="8"/>
  <c r="AG10" i="8"/>
  <c r="AG8" i="8"/>
  <c r="AG28" i="8"/>
  <c r="AG14" i="8"/>
  <c r="AG18" i="8"/>
  <c r="AG32" i="8"/>
  <c r="AG30" i="8"/>
  <c r="AG26" i="8"/>
  <c r="AG22" i="8"/>
  <c r="J24" i="8"/>
  <c r="J28" i="8"/>
  <c r="J32" i="8"/>
  <c r="J16" i="8"/>
  <c r="N32" i="8"/>
  <c r="N26" i="8"/>
  <c r="N18" i="8"/>
  <c r="N12" i="8"/>
  <c r="N22" i="8"/>
  <c r="N10" i="8"/>
  <c r="N8" i="8"/>
  <c r="N14" i="8"/>
  <c r="J12" i="8"/>
  <c r="R32" i="8"/>
  <c r="R30" i="8"/>
  <c r="R28" i="8"/>
  <c r="R16" i="8"/>
  <c r="R20" i="8"/>
  <c r="V16" i="8"/>
  <c r="N28" i="8"/>
  <c r="R12" i="8"/>
  <c r="J20" i="8"/>
  <c r="V14" i="8"/>
  <c r="R26" i="8"/>
  <c r="V20" i="8"/>
  <c r="J8" i="8"/>
  <c r="J14" i="8"/>
  <c r="F24" i="8"/>
  <c r="F32" i="8"/>
  <c r="F28" i="8"/>
  <c r="F16" i="8"/>
  <c r="AH31" i="8"/>
  <c r="F30" i="8"/>
  <c r="F20" i="8"/>
  <c r="F26" i="8"/>
  <c r="F12" i="8"/>
  <c r="R24" i="8"/>
  <c r="J30" i="8"/>
  <c r="N20" i="8"/>
  <c r="V12" i="8"/>
  <c r="V30" i="8"/>
  <c r="F10" i="8"/>
  <c r="F8" i="8"/>
  <c r="V28" i="8"/>
  <c r="J18" i="8"/>
  <c r="J22" i="8"/>
  <c r="J10" i="8"/>
  <c r="V18" i="8"/>
  <c r="R18" i="8"/>
  <c r="R10" i="8"/>
  <c r="E8" i="6"/>
  <c r="E12" i="6"/>
  <c r="E6" i="6"/>
  <c r="E10" i="6"/>
  <c r="AE12" i="5"/>
  <c r="AF14" i="5"/>
  <c r="AG14" i="5"/>
  <c r="AE14" i="5"/>
  <c r="AH26" i="8" l="1"/>
  <c r="AH14" i="8"/>
  <c r="AH10" i="8"/>
  <c r="AH18" i="8"/>
  <c r="AH8" i="8"/>
  <c r="AH32" i="8"/>
  <c r="AH22" i="8"/>
  <c r="AH12" i="8"/>
  <c r="AH24" i="8"/>
  <c r="AH16" i="8"/>
  <c r="AH30" i="8"/>
  <c r="AH20" i="8"/>
  <c r="AH28" i="8"/>
</calcChain>
</file>

<file path=xl/sharedStrings.xml><?xml version="1.0" encoding="utf-8"?>
<sst xmlns="http://schemas.openxmlformats.org/spreadsheetml/2006/main" count="431" uniqueCount="50">
  <si>
    <t>Tableau 1.2.2 : Nombre de refus pour une nuitée dans un des services d'hébergement d'urgence partenaires des Relais sociaux urbains (RSU).</t>
  </si>
  <si>
    <t>Type de refus</t>
  </si>
  <si>
    <t>Relais social urbain (RSU)</t>
  </si>
  <si>
    <t>Charleroi (RSC)</t>
  </si>
  <si>
    <t>Liège (RSPL)</t>
  </si>
  <si>
    <t>La Louvière (RSULL)</t>
  </si>
  <si>
    <t>Mons (RSUMB)</t>
  </si>
  <si>
    <t>Namur (RSUN)</t>
  </si>
  <si>
    <t>Tournai (RSUT)</t>
  </si>
  <si>
    <t>Verviers (RSUV)</t>
  </si>
  <si>
    <t>Total des RSU wallons</t>
  </si>
  <si>
    <t>Quota dépassé</t>
  </si>
  <si>
    <t>CA</t>
  </si>
  <si>
    <t>%</t>
  </si>
  <si>
    <t>Manque de places</t>
  </si>
  <si>
    <t>nd</t>
  </si>
  <si>
    <t>-</t>
  </si>
  <si>
    <t>Arrivées hors horaire
du demandeur</t>
  </si>
  <si>
    <t>Non respect du règlement</t>
  </si>
  <si>
    <t>Inadéquation avec le cadre
(institution non adaptée pour accueillir le demandeur)</t>
  </si>
  <si>
    <t>Délibéré
(désistement du demandeur)</t>
  </si>
  <si>
    <t>Refus autres</t>
  </si>
  <si>
    <t>Total 
des refus</t>
  </si>
  <si>
    <t>Services partenaires sources</t>
  </si>
  <si>
    <t>Nombre de services ayant répondu à cette variable</t>
  </si>
  <si>
    <t>Nombre de services ayant participé à la collecte relative à l'HU</t>
  </si>
  <si>
    <t>Sources : IWEPS, Relais sociaux urbains &amp; services partenaires des Relais sociaux urbains de Wallonie; Calculs : IWEPS</t>
  </si>
  <si>
    <t>Suites données après le refus d'une nuitée dans un service</t>
  </si>
  <si>
    <t>Réorientation 
après refus (1)</t>
  </si>
  <si>
    <t>Non réorientation
après refus (2)</t>
  </si>
  <si>
    <t>Total des refus
(indépendamment de la réorientation ou non)</t>
  </si>
  <si>
    <t>Remarques : 
(1) La catégorie"Réorientations après refus"  reprend parmi les refus de nuitées dans un service, les demandes qui ont pu être réorientées vers une autre structure d'hébergement d'urgence (ou vers un autre type de service) donnant quand même accès à une nuitée.
(2) La catégorie "Non réorientation après refus" reprend les refus de nuitées qui n'ont pas pu être réorientées vers une autre structure d'hébergement d'hurgence. Il s'agit en quelque sorte  des "refus nets" qualifiés dans certaines régions de "refus secs".</t>
  </si>
  <si>
    <t>Lieu de la nuitée</t>
  </si>
  <si>
    <t>Nombre de nuitées</t>
  </si>
  <si>
    <t>H</t>
  </si>
  <si>
    <t>F</t>
  </si>
  <si>
    <t>Enfants</t>
  </si>
  <si>
    <t>Total</t>
  </si>
  <si>
    <t>En abri de nuit</t>
  </si>
  <si>
    <t>En hôtel</t>
  </si>
  <si>
    <t>Hors abris de nuit
&amp; hors hôtel</t>
  </si>
  <si>
    <t>Total des nuitées</t>
  </si>
  <si>
    <r>
      <t xml:space="preserve">Tableau 1.2.4 : Nombre de nuitées passées </t>
    </r>
    <r>
      <rPr>
        <b/>
        <sz val="18"/>
        <rFont val="Calibri"/>
        <family val="2"/>
        <scheme val="minor"/>
      </rPr>
      <t>en abri de nuit</t>
    </r>
    <r>
      <rPr>
        <b/>
        <sz val="18"/>
        <color theme="1"/>
        <rFont val="Calibri"/>
        <family val="2"/>
        <scheme val="minor"/>
      </rPr>
      <t xml:space="preserve"> au cours de l'année dans les services d'hébergement d'urgence (HU) partenaires des Relais sociaux urbains (RSU)</t>
    </r>
  </si>
  <si>
    <t>Mois</t>
  </si>
  <si>
    <t>Tableau 1.2.1 :Nombre de nuitées passées au cours de l'année dans les services d'hébergement d'urgence partenaires des Relais sociaux urbains (RSU)</t>
  </si>
  <si>
    <t>Répartition par lieu de nuitée, type d'affectation du lit (homme - femme - enfant) et par RSU - Année 2018</t>
  </si>
  <si>
    <t>Répartition par type de refus et par RSU - Année 2018</t>
  </si>
  <si>
    <t xml:space="preserve">Tableau 1.2.3 : Réorientations à la suite d'un refus de nuitée dans un des services d'hébergement d'urgence partenaires des Relais sociaux urbains (RSU) </t>
  </si>
  <si>
    <t>Répartition par type de suite donnée après refus et par RSU - Année 2018</t>
  </si>
  <si>
    <t>Répartition mensuelle par type d'affectation du lit (homme - femme - enfant) et par RSU - Année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</si>
</sst>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1"/>
      <color theme="1"/>
      <name val="Calibri"/>
      <family val="2"/>
      <scheme val="minor"/>
    </font>
    <font>
      <b/>
      <sz val="18"/>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name val="Calibri"/>
      <family val="2"/>
      <scheme val="minor"/>
    </font>
    <font>
      <sz val="11"/>
      <name val="Calibri"/>
      <family val="2"/>
      <scheme val="minor"/>
    </font>
    <font>
      <sz val="18"/>
      <color theme="1"/>
      <name val="Calibri"/>
      <family val="2"/>
      <scheme val="minor"/>
    </font>
    <font>
      <sz val="10"/>
      <color theme="1"/>
      <name val="Calibri"/>
      <family val="2"/>
      <scheme val="minor"/>
    </font>
    <font>
      <b/>
      <sz val="12"/>
      <name val="Calibri"/>
      <family val="2"/>
      <scheme val="minor"/>
    </font>
    <font>
      <sz val="20"/>
      <color theme="1"/>
      <name val="Calibri"/>
      <family val="2"/>
      <scheme val="minor"/>
    </font>
    <font>
      <b/>
      <sz val="18"/>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s>
  <cellStyleXfs count="2">
    <xf numFmtId="0" fontId="0" fillId="0" borderId="0"/>
    <xf numFmtId="9" fontId="1" fillId="0" borderId="0" applyFont="0" applyFill="0" applyBorder="0" applyAlignment="0" applyProtection="0"/>
  </cellStyleXfs>
  <cellXfs count="158">
    <xf numFmtId="0" fontId="0" fillId="0" borderId="0" xfId="0"/>
    <xf numFmtId="0" fontId="0" fillId="0" borderId="0" xfId="0" applyBorder="1"/>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Fill="1" applyBorder="1" applyAlignment="1">
      <alignment horizontal="center" vertical="center" wrapText="1"/>
    </xf>
    <xf numFmtId="0" fontId="4" fillId="0" borderId="11" xfId="0" applyFont="1" applyBorder="1" applyAlignment="1">
      <alignment horizontal="right" vertical="center" wrapText="1"/>
    </xf>
    <xf numFmtId="3" fontId="4" fillId="0" borderId="3" xfId="0" applyNumberFormat="1" applyFont="1" applyBorder="1" applyAlignment="1">
      <alignment horizontal="right" vertical="center" wrapText="1"/>
    </xf>
    <xf numFmtId="3" fontId="4" fillId="0" borderId="9" xfId="0" applyNumberFormat="1" applyFont="1" applyBorder="1" applyAlignment="1">
      <alignment horizontal="right" vertical="center" wrapText="1"/>
    </xf>
    <xf numFmtId="3" fontId="4" fillId="0" borderId="9" xfId="0" applyNumberFormat="1" applyFont="1" applyFill="1" applyBorder="1" applyAlignment="1">
      <alignment horizontal="right" vertical="center" wrapText="1"/>
    </xf>
    <xf numFmtId="0" fontId="4" fillId="0" borderId="13" xfId="0" applyFont="1" applyBorder="1" applyAlignment="1">
      <alignment horizontal="right" vertical="center" wrapText="1"/>
    </xf>
    <xf numFmtId="164" fontId="5" fillId="0" borderId="14" xfId="1" applyNumberFormat="1" applyFont="1" applyBorder="1" applyAlignment="1">
      <alignment horizontal="right" vertical="center" wrapText="1"/>
    </xf>
    <xf numFmtId="164" fontId="5" fillId="0" borderId="15" xfId="1" applyNumberFormat="1" applyFont="1" applyBorder="1" applyAlignment="1">
      <alignment horizontal="right" vertical="center" wrapText="1"/>
    </xf>
    <xf numFmtId="164" fontId="5" fillId="0" borderId="15" xfId="1" applyNumberFormat="1" applyFont="1" applyFill="1" applyBorder="1" applyAlignment="1">
      <alignment horizontal="right" vertical="center" wrapText="1"/>
    </xf>
    <xf numFmtId="0" fontId="4" fillId="0" borderId="16" xfId="0" applyFont="1" applyBorder="1" applyAlignment="1">
      <alignment horizontal="right" vertical="center" wrapText="1"/>
    </xf>
    <xf numFmtId="1" fontId="0" fillId="0" borderId="0" xfId="0" applyNumberFormat="1" applyBorder="1"/>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164" fontId="3" fillId="0" borderId="0" xfId="1" applyNumberFormat="1" applyFont="1" applyBorder="1" applyAlignment="1">
      <alignment horizontal="center" vertical="center" wrapText="1"/>
    </xf>
    <xf numFmtId="164" fontId="3" fillId="2" borderId="0" xfId="1" applyNumberFormat="1" applyFont="1" applyFill="1" applyBorder="1" applyAlignment="1">
      <alignment horizontal="center" vertical="center" wrapText="1"/>
    </xf>
    <xf numFmtId="164" fontId="3" fillId="2" borderId="0" xfId="1" quotePrefix="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7" fillId="2" borderId="17" xfId="0" applyFont="1" applyFill="1" applyBorder="1" applyAlignment="1">
      <alignment vertical="center" wrapText="1"/>
    </xf>
    <xf numFmtId="164" fontId="3" fillId="2" borderId="17" xfId="1" applyNumberFormat="1" applyFont="1" applyFill="1" applyBorder="1" applyAlignment="1">
      <alignment horizontal="center" vertical="center" wrapText="1"/>
    </xf>
    <xf numFmtId="164" fontId="3" fillId="2" borderId="17" xfId="1" quotePrefix="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0" fontId="8" fillId="2" borderId="0" xfId="0" applyFont="1" applyFill="1" applyAlignment="1">
      <alignment vertical="center"/>
    </xf>
    <xf numFmtId="0" fontId="8" fillId="2" borderId="0" xfId="0" applyFont="1" applyFill="1"/>
    <xf numFmtId="0" fontId="9" fillId="0" borderId="0" xfId="0" applyFont="1"/>
    <xf numFmtId="0" fontId="0" fillId="0" borderId="0" xfId="0" applyFill="1"/>
    <xf numFmtId="0" fontId="0" fillId="0" borderId="0" xfId="0" applyFont="1" applyBorder="1"/>
    <xf numFmtId="0" fontId="0" fillId="0" borderId="0" xfId="0" applyFont="1"/>
    <xf numFmtId="0" fontId="3"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10" fillId="0" borderId="11" xfId="0" applyFont="1" applyBorder="1" applyAlignment="1">
      <alignment horizontal="right" vertical="center" wrapText="1"/>
    </xf>
    <xf numFmtId="3" fontId="4" fillId="0" borderId="8" xfId="0" applyNumberFormat="1" applyFont="1" applyBorder="1" applyAlignment="1">
      <alignment horizontal="right" vertical="center" wrapText="1"/>
    </xf>
    <xf numFmtId="3" fontId="4" fillId="0" borderId="21" xfId="0" applyNumberFormat="1" applyFont="1" applyBorder="1" applyAlignment="1">
      <alignment horizontal="right" vertical="center" wrapText="1"/>
    </xf>
    <xf numFmtId="3" fontId="4" fillId="2" borderId="21" xfId="0" applyNumberFormat="1" applyFont="1" applyFill="1" applyBorder="1" applyAlignment="1">
      <alignment horizontal="right" vertical="center" wrapText="1"/>
    </xf>
    <xf numFmtId="0" fontId="10" fillId="0" borderId="13" xfId="0" applyFont="1" applyBorder="1" applyAlignment="1">
      <alignment horizontal="right" vertical="center" wrapText="1"/>
    </xf>
    <xf numFmtId="164" fontId="5" fillId="2" borderId="15" xfId="1" quotePrefix="1" applyNumberFormat="1" applyFont="1" applyFill="1" applyBorder="1" applyAlignment="1">
      <alignment horizontal="right" vertical="center" wrapText="1"/>
    </xf>
    <xf numFmtId="164" fontId="5" fillId="2" borderId="15" xfId="1" applyNumberFormat="1" applyFont="1" applyFill="1" applyBorder="1" applyAlignment="1">
      <alignment horizontal="right" vertical="center" wrapText="1"/>
    </xf>
    <xf numFmtId="0" fontId="10" fillId="0" borderId="16" xfId="0" applyFont="1" applyBorder="1" applyAlignment="1">
      <alignment horizontal="right" vertical="center" wrapText="1"/>
    </xf>
    <xf numFmtId="0" fontId="4" fillId="2"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0" xfId="0" applyFont="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8" xfId="0" applyFont="1" applyBorder="1" applyAlignment="1">
      <alignment horizontal="center" vertical="center" wrapText="1"/>
    </xf>
    <xf numFmtId="164" fontId="3" fillId="0" borderId="0" xfId="1" quotePrefix="1" applyNumberFormat="1" applyFont="1" applyBorder="1" applyAlignment="1">
      <alignment horizontal="center" vertical="center" wrapText="1"/>
    </xf>
    <xf numFmtId="0" fontId="7" fillId="2" borderId="3" xfId="0" applyFont="1" applyFill="1" applyBorder="1" applyAlignment="1">
      <alignment vertical="center" wrapText="1"/>
    </xf>
    <xf numFmtId="0" fontId="9" fillId="0" borderId="0" xfId="0" applyFont="1" applyAlignment="1">
      <alignment horizontal="left" vertical="top" wrapText="1"/>
    </xf>
    <xf numFmtId="0" fontId="0" fillId="0" borderId="0" xfId="0" applyBorder="1" applyAlignment="1">
      <alignment vertical="top"/>
    </xf>
    <xf numFmtId="0" fontId="12" fillId="0" borderId="0" xfId="0" applyFont="1"/>
    <xf numFmtId="0" fontId="5" fillId="2" borderId="34"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9" xfId="0" applyFont="1" applyFill="1" applyBorder="1" applyAlignment="1">
      <alignment horizontal="center" vertical="center"/>
    </xf>
    <xf numFmtId="0" fontId="10" fillId="2" borderId="35" xfId="0" applyFont="1" applyFill="1" applyBorder="1" applyAlignment="1">
      <alignment horizontal="right" vertical="center" wrapText="1"/>
    </xf>
    <xf numFmtId="3" fontId="4" fillId="2" borderId="10" xfId="0" applyNumberFormat="1" applyFont="1" applyFill="1" applyBorder="1" applyAlignment="1">
      <alignment horizontal="right" vertical="center" wrapText="1"/>
    </xf>
    <xf numFmtId="3" fontId="4" fillId="2" borderId="11" xfId="0" applyNumberFormat="1" applyFont="1" applyFill="1" applyBorder="1" applyAlignment="1">
      <alignment horizontal="right" vertical="center" wrapText="1"/>
    </xf>
    <xf numFmtId="3" fontId="4" fillId="2" borderId="27" xfId="0" applyNumberFormat="1" applyFont="1" applyFill="1" applyBorder="1" applyAlignment="1">
      <alignment horizontal="right" vertical="center" wrapText="1"/>
    </xf>
    <xf numFmtId="3" fontId="4" fillId="2" borderId="11" xfId="0" quotePrefix="1" applyNumberFormat="1" applyFont="1" applyFill="1" applyBorder="1" applyAlignment="1">
      <alignment horizontal="right" vertical="center" wrapText="1"/>
    </xf>
    <xf numFmtId="0" fontId="10" fillId="2" borderId="38" xfId="0" applyFont="1" applyFill="1" applyBorder="1" applyAlignment="1">
      <alignment horizontal="right" vertical="center" wrapText="1"/>
    </xf>
    <xf numFmtId="164" fontId="5" fillId="2" borderId="12" xfId="1" applyNumberFormat="1" applyFont="1" applyFill="1" applyBorder="1" applyAlignment="1">
      <alignment horizontal="right" vertical="center" wrapText="1"/>
    </xf>
    <xf numFmtId="164" fontId="5" fillId="2" borderId="13" xfId="1" applyNumberFormat="1" applyFont="1" applyFill="1" applyBorder="1" applyAlignment="1">
      <alignment horizontal="right" vertical="center" wrapText="1"/>
    </xf>
    <xf numFmtId="164" fontId="5" fillId="2" borderId="28" xfId="1" applyNumberFormat="1" applyFont="1" applyFill="1" applyBorder="1" applyAlignment="1">
      <alignment horizontal="right" vertical="center" wrapText="1"/>
    </xf>
    <xf numFmtId="164" fontId="5" fillId="2" borderId="13" xfId="1" quotePrefix="1" applyNumberFormat="1" applyFont="1" applyFill="1" applyBorder="1" applyAlignment="1">
      <alignment horizontal="right" vertical="center" wrapText="1"/>
    </xf>
    <xf numFmtId="0" fontId="10" fillId="2" borderId="40" xfId="0" applyFont="1" applyFill="1" applyBorder="1" applyAlignment="1">
      <alignment horizontal="right" vertical="center" wrapText="1"/>
    </xf>
    <xf numFmtId="0" fontId="6" fillId="2" borderId="0" xfId="0" applyFont="1" applyFill="1" applyBorder="1" applyAlignment="1">
      <alignment horizontal="center" vertical="center" wrapText="1"/>
    </xf>
    <xf numFmtId="0" fontId="8" fillId="2" borderId="0" xfId="0" applyFont="1" applyFill="1" applyAlignment="1">
      <alignment horizontal="center"/>
    </xf>
    <xf numFmtId="0" fontId="0" fillId="0" borderId="0" xfId="0" applyFont="1" applyAlignment="1">
      <alignment horizontal="center"/>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5" fillId="0" borderId="27" xfId="0" applyNumberFormat="1" applyFont="1" applyBorder="1" applyAlignment="1">
      <alignment horizontal="center" vertical="center" wrapText="1"/>
    </xf>
    <xf numFmtId="164" fontId="5" fillId="0" borderId="12" xfId="1" applyNumberFormat="1" applyFont="1" applyBorder="1" applyAlignment="1">
      <alignment horizontal="center" vertical="center" wrapText="1"/>
    </xf>
    <xf numFmtId="164" fontId="5" fillId="0" borderId="13" xfId="1" applyNumberFormat="1" applyFont="1" applyBorder="1" applyAlignment="1">
      <alignment horizontal="center" vertical="center" wrapText="1"/>
    </xf>
    <xf numFmtId="164" fontId="5" fillId="0" borderId="28" xfId="1" applyNumberFormat="1" applyFont="1" applyBorder="1" applyAlignment="1">
      <alignment horizontal="center" vertical="center" wrapText="1"/>
    </xf>
    <xf numFmtId="164" fontId="5" fillId="0" borderId="13" xfId="1" quotePrefix="1" applyNumberFormat="1" applyFont="1" applyBorder="1" applyAlignment="1">
      <alignment horizontal="center" vertical="center" wrapText="1"/>
    </xf>
    <xf numFmtId="3" fontId="5" fillId="0" borderId="30" xfId="0" applyNumberFormat="1" applyFont="1" applyBorder="1" applyAlignment="1">
      <alignment horizontal="center" vertical="center" wrapText="1"/>
    </xf>
    <xf numFmtId="3" fontId="4" fillId="0" borderId="29"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3" fontId="0" fillId="0" borderId="0" xfId="0" applyNumberFormat="1" applyBorder="1"/>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1" fillId="2" borderId="2"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17"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6"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Alignment="1">
      <alignment horizontal="left" vertical="top" wrapText="1"/>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0" fontId="4" fillId="2" borderId="1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3" fillId="0" borderId="39" xfId="0" applyFont="1" applyBorder="1" applyAlignment="1">
      <alignment horizontal="left" vertical="center" wrapText="1"/>
    </xf>
    <xf numFmtId="0" fontId="3" fillId="0" borderId="37" xfId="0" applyFont="1" applyBorder="1" applyAlignment="1">
      <alignment horizontal="left" vertical="center" wrapText="1"/>
    </xf>
    <xf numFmtId="0" fontId="7" fillId="2" borderId="2" xfId="0" applyFont="1" applyFill="1" applyBorder="1" applyAlignment="1">
      <alignment horizontal="left" vertical="center" wrapText="1"/>
    </xf>
    <xf numFmtId="0" fontId="7" fillId="2" borderId="17" xfId="0" applyFont="1" applyFill="1" applyBorder="1" applyAlignment="1">
      <alignment horizontal="left" vertical="center" wrapText="1"/>
    </xf>
    <xf numFmtId="17" fontId="5" fillId="0" borderId="36" xfId="0" applyNumberFormat="1" applyFont="1" applyBorder="1" applyAlignment="1">
      <alignment horizontal="left" vertical="center" wrapText="1"/>
    </xf>
    <xf numFmtId="0" fontId="5" fillId="0" borderId="37" xfId="0" applyFont="1" applyBorder="1" applyAlignment="1">
      <alignment horizontal="left"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1.2.2_2018_OCO_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22_2018_Web"/>
      <sheetName val="Tab 122_2018"/>
      <sheetName val="Tab 122_2018_avec-Liens"/>
      <sheetName val="SynthCombi_Mois-AnTab122_2018"/>
      <sheetName val="Combi_Mois-AnTab122_2018"/>
      <sheetName val="Copie_Var-Tab122_Mens_HU_2018"/>
      <sheetName val="Copie_Var-Tab122_Annuel_HU_2018"/>
    </sheetNames>
    <sheetDataSet>
      <sheetData sheetId="0"/>
      <sheetData sheetId="1"/>
      <sheetData sheetId="2"/>
      <sheetData sheetId="3">
        <row r="7">
          <cell r="B7">
            <v>886</v>
          </cell>
          <cell r="C7">
            <v>126</v>
          </cell>
          <cell r="D7">
            <v>2</v>
          </cell>
          <cell r="E7">
            <v>103</v>
          </cell>
          <cell r="F7">
            <v>135</v>
          </cell>
          <cell r="G7">
            <v>0</v>
          </cell>
          <cell r="I7">
            <v>1252</v>
          </cell>
        </row>
        <row r="8">
          <cell r="B8">
            <v>27</v>
          </cell>
          <cell r="C8">
            <v>0</v>
          </cell>
          <cell r="D8">
            <v>91</v>
          </cell>
          <cell r="E8">
            <v>11</v>
          </cell>
          <cell r="F8">
            <v>61</v>
          </cell>
          <cell r="G8">
            <v>0</v>
          </cell>
          <cell r="I8">
            <v>190</v>
          </cell>
        </row>
        <row r="9">
          <cell r="B9">
            <v>2616</v>
          </cell>
          <cell r="C9">
            <v>3271</v>
          </cell>
          <cell r="D9">
            <v>228</v>
          </cell>
          <cell r="E9">
            <v>511</v>
          </cell>
          <cell r="F9">
            <v>125</v>
          </cell>
          <cell r="G9">
            <v>98</v>
          </cell>
          <cell r="I9">
            <v>6849</v>
          </cell>
        </row>
        <row r="10">
          <cell r="B10">
            <v>50</v>
          </cell>
          <cell r="C10">
            <v>0</v>
          </cell>
          <cell r="D10">
            <v>11</v>
          </cell>
          <cell r="E10">
            <v>22</v>
          </cell>
          <cell r="F10">
            <v>112</v>
          </cell>
          <cell r="G10">
            <v>150</v>
          </cell>
          <cell r="I10">
            <v>345</v>
          </cell>
        </row>
        <row r="11">
          <cell r="B11">
            <v>40</v>
          </cell>
          <cell r="C11">
            <v>0</v>
          </cell>
          <cell r="D11">
            <v>11</v>
          </cell>
          <cell r="E11">
            <v>15</v>
          </cell>
          <cell r="F11">
            <v>28</v>
          </cell>
          <cell r="G11">
            <v>0</v>
          </cell>
          <cell r="I11">
            <v>94</v>
          </cell>
        </row>
        <row r="12">
          <cell r="B12">
            <v>41</v>
          </cell>
          <cell r="C12">
            <v>375</v>
          </cell>
          <cell r="D12">
            <v>1</v>
          </cell>
          <cell r="E12">
            <v>13</v>
          </cell>
          <cell r="F12">
            <v>97</v>
          </cell>
          <cell r="G12">
            <v>0</v>
          </cell>
          <cell r="I12">
            <v>527</v>
          </cell>
        </row>
        <row r="13">
          <cell r="B13">
            <v>0</v>
          </cell>
          <cell r="C13">
            <v>0</v>
          </cell>
          <cell r="D13">
            <v>3</v>
          </cell>
          <cell r="E13">
            <v>12</v>
          </cell>
          <cell r="F13">
            <v>10</v>
          </cell>
          <cell r="G13">
            <v>0</v>
          </cell>
          <cell r="H13">
            <v>0</v>
          </cell>
          <cell r="I13">
            <v>25</v>
          </cell>
        </row>
      </sheetData>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AQ22"/>
  <sheetViews>
    <sheetView tabSelected="1" zoomScale="51" zoomScaleNormal="51" workbookViewId="0">
      <selection sqref="A1:AH1"/>
    </sheetView>
  </sheetViews>
  <sheetFormatPr baseColWidth="10" defaultRowHeight="15" x14ac:dyDescent="0.25"/>
  <cols>
    <col min="1" max="1" width="19.42578125" customWidth="1"/>
    <col min="2" max="2" width="23.85546875" style="30" customWidth="1"/>
    <col min="3" max="5" width="10.5703125" style="30" customWidth="1"/>
    <col min="6" max="9" width="10.5703125" customWidth="1"/>
    <col min="10" max="10" width="12.28515625" customWidth="1"/>
    <col min="11" max="18" width="10.5703125" customWidth="1"/>
    <col min="19" max="26" width="10.5703125" style="28" customWidth="1"/>
    <col min="27" max="34" width="10.5703125" customWidth="1"/>
    <col min="35" max="35" width="17.7109375" style="1" customWidth="1"/>
    <col min="36" max="41" width="18.85546875" style="1" customWidth="1"/>
    <col min="42" max="16384" width="11.42578125" style="1"/>
  </cols>
  <sheetData>
    <row r="1" spans="1:43" ht="45.75" customHeight="1" x14ac:dyDescent="0.25">
      <c r="A1" s="109" t="s">
        <v>44</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43" ht="45.75" customHeight="1" thickBot="1" x14ac:dyDescent="0.3">
      <c r="A2" s="109" t="s">
        <v>45</v>
      </c>
      <c r="B2" s="109"/>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row>
    <row r="3" spans="1:43" ht="40.5" customHeight="1" thickBot="1" x14ac:dyDescent="0.3">
      <c r="A3" s="111" t="s">
        <v>32</v>
      </c>
      <c r="B3" s="112"/>
      <c r="C3" s="115" t="s">
        <v>2</v>
      </c>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6"/>
    </row>
    <row r="4" spans="1:43" ht="40.5" customHeight="1" thickBot="1" x14ac:dyDescent="0.3">
      <c r="A4" s="113"/>
      <c r="B4" s="114"/>
      <c r="C4" s="104" t="s">
        <v>3</v>
      </c>
      <c r="D4" s="104"/>
      <c r="E4" s="104"/>
      <c r="F4" s="105"/>
      <c r="G4" s="103" t="s">
        <v>4</v>
      </c>
      <c r="H4" s="104"/>
      <c r="I4" s="104"/>
      <c r="J4" s="105"/>
      <c r="K4" s="103" t="s">
        <v>5</v>
      </c>
      <c r="L4" s="104"/>
      <c r="M4" s="104"/>
      <c r="N4" s="105"/>
      <c r="O4" s="103" t="s">
        <v>6</v>
      </c>
      <c r="P4" s="104"/>
      <c r="Q4" s="104"/>
      <c r="R4" s="105"/>
      <c r="S4" s="103" t="s">
        <v>7</v>
      </c>
      <c r="T4" s="104"/>
      <c r="U4" s="104"/>
      <c r="V4" s="105"/>
      <c r="W4" s="103" t="s">
        <v>8</v>
      </c>
      <c r="X4" s="104"/>
      <c r="Y4" s="104"/>
      <c r="Z4" s="105"/>
      <c r="AA4" s="103" t="s">
        <v>9</v>
      </c>
      <c r="AB4" s="104"/>
      <c r="AC4" s="104"/>
      <c r="AD4" s="105"/>
      <c r="AE4" s="103" t="s">
        <v>10</v>
      </c>
      <c r="AF4" s="104"/>
      <c r="AG4" s="104"/>
      <c r="AH4" s="105"/>
    </row>
    <row r="5" spans="1:43" ht="40.5" customHeight="1" x14ac:dyDescent="0.25">
      <c r="A5" s="113"/>
      <c r="B5" s="114"/>
      <c r="C5" s="106" t="s">
        <v>33</v>
      </c>
      <c r="D5" s="106"/>
      <c r="E5" s="106"/>
      <c r="F5" s="107"/>
      <c r="G5" s="108" t="s">
        <v>33</v>
      </c>
      <c r="H5" s="106"/>
      <c r="I5" s="106"/>
      <c r="J5" s="107"/>
      <c r="K5" s="108" t="s">
        <v>33</v>
      </c>
      <c r="L5" s="106"/>
      <c r="M5" s="106"/>
      <c r="N5" s="107"/>
      <c r="O5" s="108" t="s">
        <v>33</v>
      </c>
      <c r="P5" s="106"/>
      <c r="Q5" s="106"/>
      <c r="R5" s="107"/>
      <c r="S5" s="108" t="s">
        <v>33</v>
      </c>
      <c r="T5" s="106"/>
      <c r="U5" s="106"/>
      <c r="V5" s="107"/>
      <c r="W5" s="108" t="s">
        <v>33</v>
      </c>
      <c r="X5" s="106"/>
      <c r="Y5" s="106"/>
      <c r="Z5" s="107"/>
      <c r="AA5" s="108" t="s">
        <v>33</v>
      </c>
      <c r="AB5" s="106"/>
      <c r="AC5" s="106"/>
      <c r="AD5" s="107"/>
      <c r="AE5" s="106" t="s">
        <v>33</v>
      </c>
      <c r="AF5" s="106"/>
      <c r="AG5" s="106"/>
      <c r="AH5" s="107"/>
    </row>
    <row r="6" spans="1:43" ht="40.5" customHeight="1" thickBot="1" x14ac:dyDescent="0.3">
      <c r="A6" s="113"/>
      <c r="B6" s="114"/>
      <c r="C6" s="46" t="s">
        <v>34</v>
      </c>
      <c r="D6" s="47" t="s">
        <v>35</v>
      </c>
      <c r="E6" s="48" t="s">
        <v>36</v>
      </c>
      <c r="F6" s="49" t="s">
        <v>37</v>
      </c>
      <c r="G6" s="50" t="s">
        <v>34</v>
      </c>
      <c r="H6" s="47" t="s">
        <v>35</v>
      </c>
      <c r="I6" s="48" t="s">
        <v>36</v>
      </c>
      <c r="J6" s="49" t="s">
        <v>37</v>
      </c>
      <c r="K6" s="50" t="s">
        <v>34</v>
      </c>
      <c r="L6" s="47" t="s">
        <v>35</v>
      </c>
      <c r="M6" s="48" t="s">
        <v>36</v>
      </c>
      <c r="N6" s="49" t="s">
        <v>37</v>
      </c>
      <c r="O6" s="50" t="s">
        <v>34</v>
      </c>
      <c r="P6" s="47" t="s">
        <v>35</v>
      </c>
      <c r="Q6" s="48" t="s">
        <v>36</v>
      </c>
      <c r="R6" s="49" t="s">
        <v>37</v>
      </c>
      <c r="S6" s="50" t="s">
        <v>34</v>
      </c>
      <c r="T6" s="47" t="s">
        <v>35</v>
      </c>
      <c r="U6" s="48" t="s">
        <v>36</v>
      </c>
      <c r="V6" s="49" t="s">
        <v>37</v>
      </c>
      <c r="W6" s="50" t="s">
        <v>34</v>
      </c>
      <c r="X6" s="47" t="s">
        <v>35</v>
      </c>
      <c r="Y6" s="48" t="s">
        <v>36</v>
      </c>
      <c r="Z6" s="49" t="s">
        <v>37</v>
      </c>
      <c r="AA6" s="50" t="s">
        <v>34</v>
      </c>
      <c r="AB6" s="47" t="s">
        <v>35</v>
      </c>
      <c r="AC6" s="48" t="s">
        <v>36</v>
      </c>
      <c r="AD6" s="49" t="s">
        <v>37</v>
      </c>
      <c r="AE6" s="50" t="s">
        <v>34</v>
      </c>
      <c r="AF6" s="47" t="s">
        <v>35</v>
      </c>
      <c r="AG6" s="48" t="s">
        <v>36</v>
      </c>
      <c r="AH6" s="49" t="s">
        <v>37</v>
      </c>
    </row>
    <row r="7" spans="1:43" ht="36.75" customHeight="1" x14ac:dyDescent="0.25">
      <c r="A7" s="97" t="s">
        <v>38</v>
      </c>
      <c r="B7" s="51" t="s">
        <v>12</v>
      </c>
      <c r="C7" s="78">
        <v>15629</v>
      </c>
      <c r="D7" s="79">
        <v>2519</v>
      </c>
      <c r="E7" s="79">
        <v>728</v>
      </c>
      <c r="F7" s="80">
        <v>18876</v>
      </c>
      <c r="G7" s="78">
        <v>17618</v>
      </c>
      <c r="H7" s="79">
        <v>2386</v>
      </c>
      <c r="I7" s="79">
        <v>45</v>
      </c>
      <c r="J7" s="80">
        <v>20049</v>
      </c>
      <c r="K7" s="78">
        <v>3071</v>
      </c>
      <c r="L7" s="79">
        <v>359</v>
      </c>
      <c r="M7" s="79">
        <v>0</v>
      </c>
      <c r="N7" s="80">
        <v>3430</v>
      </c>
      <c r="O7" s="78">
        <v>3961</v>
      </c>
      <c r="P7" s="79">
        <v>1003</v>
      </c>
      <c r="Q7" s="79">
        <v>7</v>
      </c>
      <c r="R7" s="80">
        <v>4971</v>
      </c>
      <c r="S7" s="78">
        <v>8181</v>
      </c>
      <c r="T7" s="79">
        <v>1732</v>
      </c>
      <c r="U7" s="79">
        <v>0</v>
      </c>
      <c r="V7" s="80">
        <v>9913</v>
      </c>
      <c r="W7" s="78">
        <v>5718</v>
      </c>
      <c r="X7" s="79">
        <v>1203</v>
      </c>
      <c r="Y7" s="79">
        <v>0</v>
      </c>
      <c r="Z7" s="80">
        <v>6921</v>
      </c>
      <c r="AA7" s="78">
        <v>0</v>
      </c>
      <c r="AB7" s="79">
        <v>0</v>
      </c>
      <c r="AC7" s="79">
        <v>0</v>
      </c>
      <c r="AD7" s="80">
        <v>0</v>
      </c>
      <c r="AE7" s="78">
        <f>+C7+G7+K7+O7+S7+W7+AA7</f>
        <v>54178</v>
      </c>
      <c r="AF7" s="79">
        <f>+D7+H7+L7+P7+T7+X7+AB7</f>
        <v>9202</v>
      </c>
      <c r="AG7" s="79">
        <f>+E7+I7+M7+Q7+U7+Y7+AC7</f>
        <v>780</v>
      </c>
      <c r="AH7" s="80">
        <f>+AG7+AF7+AE7</f>
        <v>64160</v>
      </c>
    </row>
    <row r="8" spans="1:43" ht="36.75" customHeight="1" thickBot="1" x14ac:dyDescent="0.3">
      <c r="A8" s="98"/>
      <c r="B8" s="52" t="s">
        <v>13</v>
      </c>
      <c r="C8" s="81">
        <v>0.82798262343716889</v>
      </c>
      <c r="D8" s="82">
        <v>0.13344988344988346</v>
      </c>
      <c r="E8" s="82">
        <v>3.8567493112947659E-2</v>
      </c>
      <c r="F8" s="83">
        <v>1</v>
      </c>
      <c r="G8" s="81">
        <v>0.87874706967928573</v>
      </c>
      <c r="H8" s="82">
        <v>0.11900842934809716</v>
      </c>
      <c r="I8" s="82">
        <v>2.244500972617088E-3</v>
      </c>
      <c r="J8" s="83">
        <v>1</v>
      </c>
      <c r="K8" s="81">
        <v>0.89533527696793003</v>
      </c>
      <c r="L8" s="82">
        <v>0.10466472303206997</v>
      </c>
      <c r="M8" s="82">
        <v>0</v>
      </c>
      <c r="N8" s="83">
        <v>1</v>
      </c>
      <c r="O8" s="81">
        <v>0.79682156507744917</v>
      </c>
      <c r="P8" s="82">
        <v>0.20177026755180044</v>
      </c>
      <c r="Q8" s="82">
        <v>1.408167370750352E-3</v>
      </c>
      <c r="R8" s="83">
        <v>1</v>
      </c>
      <c r="S8" s="81">
        <v>0.82527993543831335</v>
      </c>
      <c r="T8" s="82">
        <v>0.17472006456168668</v>
      </c>
      <c r="U8" s="84" t="s">
        <v>16</v>
      </c>
      <c r="V8" s="83">
        <v>1</v>
      </c>
      <c r="W8" s="81">
        <v>0.82618118768964022</v>
      </c>
      <c r="X8" s="82">
        <v>0.17381881231035978</v>
      </c>
      <c r="Y8" s="84" t="s">
        <v>16</v>
      </c>
      <c r="Z8" s="83">
        <v>1</v>
      </c>
      <c r="AA8" s="81" t="s">
        <v>16</v>
      </c>
      <c r="AB8" s="82" t="s">
        <v>16</v>
      </c>
      <c r="AC8" s="82" t="s">
        <v>16</v>
      </c>
      <c r="AD8" s="83" t="s">
        <v>16</v>
      </c>
      <c r="AE8" s="81">
        <f>AE7/AH7</f>
        <v>0.84442019950124692</v>
      </c>
      <c r="AF8" s="82">
        <f>AF7/AH7</f>
        <v>0.14342269326683291</v>
      </c>
      <c r="AG8" s="82">
        <f>AG7/AH7</f>
        <v>1.2157107231920199E-2</v>
      </c>
      <c r="AH8" s="83">
        <f>AH7/AH7</f>
        <v>1</v>
      </c>
    </row>
    <row r="9" spans="1:43" ht="36" customHeight="1" x14ac:dyDescent="0.25">
      <c r="A9" s="97" t="s">
        <v>39</v>
      </c>
      <c r="B9" s="53" t="s">
        <v>12</v>
      </c>
      <c r="C9" s="78">
        <v>0</v>
      </c>
      <c r="D9" s="79">
        <v>0</v>
      </c>
      <c r="E9" s="79">
        <v>0</v>
      </c>
      <c r="F9" s="85">
        <v>0</v>
      </c>
      <c r="G9" s="78">
        <v>32</v>
      </c>
      <c r="H9" s="79">
        <v>0</v>
      </c>
      <c r="I9" s="79">
        <v>0</v>
      </c>
      <c r="J9" s="85">
        <v>32</v>
      </c>
      <c r="K9" s="78">
        <v>0</v>
      </c>
      <c r="L9" s="79">
        <v>0</v>
      </c>
      <c r="M9" s="79">
        <v>0</v>
      </c>
      <c r="N9" s="80">
        <v>0</v>
      </c>
      <c r="O9" s="78">
        <v>1</v>
      </c>
      <c r="P9" s="79">
        <v>0</v>
      </c>
      <c r="Q9" s="79">
        <v>0</v>
      </c>
      <c r="R9" s="85">
        <v>1</v>
      </c>
      <c r="S9" s="78">
        <v>0</v>
      </c>
      <c r="T9" s="79">
        <v>0</v>
      </c>
      <c r="U9" s="79">
        <v>0</v>
      </c>
      <c r="V9" s="85">
        <v>0</v>
      </c>
      <c r="W9" s="78">
        <v>0</v>
      </c>
      <c r="X9" s="79">
        <v>0</v>
      </c>
      <c r="Y9" s="79">
        <v>0</v>
      </c>
      <c r="Z9" s="85">
        <v>0</v>
      </c>
      <c r="AA9" s="78">
        <v>0</v>
      </c>
      <c r="AB9" s="79">
        <v>0</v>
      </c>
      <c r="AC9" s="79">
        <v>0</v>
      </c>
      <c r="AD9" s="85">
        <v>0</v>
      </c>
      <c r="AE9" s="86">
        <f>+C9+G9+K9+O9+S9+AA9</f>
        <v>33</v>
      </c>
      <c r="AF9" s="87">
        <f>+D9+H9+L9+P9+T9+AB9</f>
        <v>0</v>
      </c>
      <c r="AG9" s="87">
        <f>+E9+I9+M9+Q9+U9+AC9</f>
        <v>0</v>
      </c>
      <c r="AH9" s="85">
        <f>+AG9+AF9+AE9</f>
        <v>33</v>
      </c>
    </row>
    <row r="10" spans="1:43" ht="36" customHeight="1" thickBot="1" x14ac:dyDescent="0.3">
      <c r="A10" s="98"/>
      <c r="B10" s="52" t="s">
        <v>13</v>
      </c>
      <c r="C10" s="81" t="s">
        <v>16</v>
      </c>
      <c r="D10" s="82" t="s">
        <v>16</v>
      </c>
      <c r="E10" s="82" t="s">
        <v>16</v>
      </c>
      <c r="F10" s="83" t="s">
        <v>16</v>
      </c>
      <c r="G10" s="81">
        <v>1</v>
      </c>
      <c r="H10" s="82">
        <v>0</v>
      </c>
      <c r="I10" s="82">
        <v>0</v>
      </c>
      <c r="J10" s="83">
        <v>1</v>
      </c>
      <c r="K10" s="81" t="s">
        <v>16</v>
      </c>
      <c r="L10" s="82" t="s">
        <v>16</v>
      </c>
      <c r="M10" s="82" t="s">
        <v>16</v>
      </c>
      <c r="N10" s="83" t="s">
        <v>16</v>
      </c>
      <c r="O10" s="81">
        <v>1</v>
      </c>
      <c r="P10" s="82">
        <v>0</v>
      </c>
      <c r="Q10" s="82">
        <v>0</v>
      </c>
      <c r="R10" s="83">
        <v>1</v>
      </c>
      <c r="S10" s="81" t="s">
        <v>16</v>
      </c>
      <c r="T10" s="82" t="s">
        <v>16</v>
      </c>
      <c r="U10" s="82" t="s">
        <v>16</v>
      </c>
      <c r="V10" s="83" t="s">
        <v>16</v>
      </c>
      <c r="W10" s="81" t="s">
        <v>16</v>
      </c>
      <c r="X10" s="82" t="s">
        <v>16</v>
      </c>
      <c r="Y10" s="82" t="s">
        <v>16</v>
      </c>
      <c r="Z10" s="83" t="s">
        <v>16</v>
      </c>
      <c r="AA10" s="81" t="s">
        <v>16</v>
      </c>
      <c r="AB10" s="82" t="s">
        <v>16</v>
      </c>
      <c r="AC10" s="82" t="s">
        <v>16</v>
      </c>
      <c r="AD10" s="83" t="s">
        <v>16</v>
      </c>
      <c r="AE10" s="81">
        <f>AE9/AH9</f>
        <v>1</v>
      </c>
      <c r="AF10" s="82">
        <f>AF9/AH9</f>
        <v>0</v>
      </c>
      <c r="AG10" s="82">
        <f>AG9/AH9</f>
        <v>0</v>
      </c>
      <c r="AH10" s="83">
        <f>AH9/AH9</f>
        <v>1</v>
      </c>
    </row>
    <row r="11" spans="1:43" ht="37.5" customHeight="1" x14ac:dyDescent="0.25">
      <c r="A11" s="97" t="s">
        <v>40</v>
      </c>
      <c r="B11" s="53" t="s">
        <v>12</v>
      </c>
      <c r="C11" s="78">
        <v>0</v>
      </c>
      <c r="D11" s="79">
        <v>0</v>
      </c>
      <c r="E11" s="79">
        <v>0</v>
      </c>
      <c r="F11" s="85">
        <v>0</v>
      </c>
      <c r="G11" s="78">
        <v>1811</v>
      </c>
      <c r="H11" s="79">
        <v>238</v>
      </c>
      <c r="I11" s="79">
        <v>95</v>
      </c>
      <c r="J11" s="85">
        <v>2144</v>
      </c>
      <c r="K11" s="78">
        <v>468</v>
      </c>
      <c r="L11" s="79">
        <v>545</v>
      </c>
      <c r="M11" s="79">
        <v>2079</v>
      </c>
      <c r="N11" s="85">
        <v>3092</v>
      </c>
      <c r="O11" s="78">
        <v>0</v>
      </c>
      <c r="P11" s="79">
        <v>0</v>
      </c>
      <c r="Q11" s="79">
        <v>0</v>
      </c>
      <c r="R11" s="85">
        <v>0</v>
      </c>
      <c r="S11" s="78">
        <v>2829</v>
      </c>
      <c r="T11" s="79">
        <v>117</v>
      </c>
      <c r="U11" s="79">
        <v>0</v>
      </c>
      <c r="V11" s="85">
        <v>2946</v>
      </c>
      <c r="W11" s="78">
        <v>0</v>
      </c>
      <c r="X11" s="79">
        <v>0</v>
      </c>
      <c r="Y11" s="79">
        <v>0</v>
      </c>
      <c r="Z11" s="85">
        <v>0</v>
      </c>
      <c r="AA11" s="78">
        <v>1497</v>
      </c>
      <c r="AB11" s="79">
        <v>721</v>
      </c>
      <c r="AC11" s="79">
        <v>1366</v>
      </c>
      <c r="AD11" s="85">
        <v>3584</v>
      </c>
      <c r="AE11" s="86">
        <f>+C11+G11+K11+O11+S11+AA11</f>
        <v>6605</v>
      </c>
      <c r="AF11" s="87">
        <f>+D11+H11+L11+P11+T11+AB11</f>
        <v>1621</v>
      </c>
      <c r="AG11" s="87">
        <f>+E11+I11+M11+Q11+U11+AC11</f>
        <v>3540</v>
      </c>
      <c r="AH11" s="85">
        <f>+AG11+AF11+AE11</f>
        <v>11766</v>
      </c>
    </row>
    <row r="12" spans="1:43" ht="37.5" customHeight="1" thickBot="1" x14ac:dyDescent="0.3">
      <c r="A12" s="98"/>
      <c r="B12" s="52" t="s">
        <v>13</v>
      </c>
      <c r="C12" s="81" t="s">
        <v>16</v>
      </c>
      <c r="D12" s="82" t="s">
        <v>16</v>
      </c>
      <c r="E12" s="82" t="s">
        <v>16</v>
      </c>
      <c r="F12" s="83" t="s">
        <v>16</v>
      </c>
      <c r="G12" s="81">
        <v>0.84468283582089554</v>
      </c>
      <c r="H12" s="82">
        <v>0.11100746268656717</v>
      </c>
      <c r="I12" s="82">
        <v>4.4309701492537316E-2</v>
      </c>
      <c r="J12" s="83">
        <v>1</v>
      </c>
      <c r="K12" s="81">
        <v>0.15135834411384216</v>
      </c>
      <c r="L12" s="82">
        <v>0.17626131953428201</v>
      </c>
      <c r="M12" s="82">
        <v>0.67238033635187577</v>
      </c>
      <c r="N12" s="83">
        <v>1</v>
      </c>
      <c r="O12" s="81" t="s">
        <v>16</v>
      </c>
      <c r="P12" s="82" t="s">
        <v>16</v>
      </c>
      <c r="Q12" s="82" t="s">
        <v>16</v>
      </c>
      <c r="R12" s="83" t="s">
        <v>16</v>
      </c>
      <c r="S12" s="81">
        <v>0.96028513238289204</v>
      </c>
      <c r="T12" s="84" t="s">
        <v>16</v>
      </c>
      <c r="U12" s="84" t="s">
        <v>16</v>
      </c>
      <c r="V12" s="83">
        <v>1</v>
      </c>
      <c r="W12" s="81" t="s">
        <v>16</v>
      </c>
      <c r="X12" s="82" t="s">
        <v>16</v>
      </c>
      <c r="Y12" s="82" t="s">
        <v>16</v>
      </c>
      <c r="Z12" s="83" t="s">
        <v>16</v>
      </c>
      <c r="AA12" s="81">
        <v>0.41768973214285715</v>
      </c>
      <c r="AB12" s="82">
        <v>0.201171875</v>
      </c>
      <c r="AC12" s="82">
        <v>0.38113839285714285</v>
      </c>
      <c r="AD12" s="83">
        <v>1</v>
      </c>
      <c r="AE12" s="81">
        <f>AE11/AH11</f>
        <v>0.56136325004249532</v>
      </c>
      <c r="AF12" s="82">
        <f>AF11/AH11</f>
        <v>0.13776984531701514</v>
      </c>
      <c r="AG12" s="82">
        <f>AG11/AH11</f>
        <v>0.30086690464048954</v>
      </c>
      <c r="AH12" s="83">
        <f>AH11/AH11</f>
        <v>1</v>
      </c>
    </row>
    <row r="13" spans="1:43" s="14" customFormat="1" ht="39" customHeight="1" x14ac:dyDescent="0.25">
      <c r="A13" s="99" t="s">
        <v>41</v>
      </c>
      <c r="B13" s="53" t="s">
        <v>12</v>
      </c>
      <c r="C13" s="86">
        <f t="shared" ref="C13:N13" si="0">+C7+C9+C11</f>
        <v>15629</v>
      </c>
      <c r="D13" s="87">
        <f t="shared" si="0"/>
        <v>2519</v>
      </c>
      <c r="E13" s="87">
        <f t="shared" si="0"/>
        <v>728</v>
      </c>
      <c r="F13" s="85">
        <f t="shared" si="0"/>
        <v>18876</v>
      </c>
      <c r="G13" s="86">
        <f t="shared" si="0"/>
        <v>19461</v>
      </c>
      <c r="H13" s="87">
        <f t="shared" si="0"/>
        <v>2624</v>
      </c>
      <c r="I13" s="87">
        <f t="shared" si="0"/>
        <v>140</v>
      </c>
      <c r="J13" s="85">
        <f t="shared" si="0"/>
        <v>22225</v>
      </c>
      <c r="K13" s="86">
        <f t="shared" si="0"/>
        <v>3539</v>
      </c>
      <c r="L13" s="87">
        <f t="shared" si="0"/>
        <v>904</v>
      </c>
      <c r="M13" s="87">
        <f t="shared" si="0"/>
        <v>2079</v>
      </c>
      <c r="N13" s="85">
        <f t="shared" si="0"/>
        <v>6522</v>
      </c>
      <c r="O13" s="86">
        <f>+O7+O9+O11</f>
        <v>3962</v>
      </c>
      <c r="P13" s="87">
        <f>+P7+P9+P11</f>
        <v>1003</v>
      </c>
      <c r="Q13" s="87">
        <f>+Q7+Q9+Q11</f>
        <v>7</v>
      </c>
      <c r="R13" s="85">
        <f t="shared" ref="R13" si="1">+R7+R9+R11</f>
        <v>4972</v>
      </c>
      <c r="S13" s="86">
        <f>+S7+S9+S11</f>
        <v>11010</v>
      </c>
      <c r="T13" s="87">
        <f>+T7+T9+T11</f>
        <v>1849</v>
      </c>
      <c r="U13" s="87">
        <f>+U7+U9+U11</f>
        <v>0</v>
      </c>
      <c r="V13" s="85">
        <f t="shared" ref="V13" si="2">+V7+V9+V11</f>
        <v>12859</v>
      </c>
      <c r="W13" s="86">
        <f>+W7+W9+W11</f>
        <v>5718</v>
      </c>
      <c r="X13" s="87">
        <f>+X7+X9+X11</f>
        <v>1203</v>
      </c>
      <c r="Y13" s="87">
        <f>+Y7+Y9+Y11</f>
        <v>0</v>
      </c>
      <c r="Z13" s="85">
        <f t="shared" ref="Z13:AH13" si="3">+Z7+Z9+Z11</f>
        <v>6921</v>
      </c>
      <c r="AA13" s="86">
        <f t="shared" si="3"/>
        <v>1497</v>
      </c>
      <c r="AB13" s="87">
        <f t="shared" si="3"/>
        <v>721</v>
      </c>
      <c r="AC13" s="87">
        <f t="shared" si="3"/>
        <v>1366</v>
      </c>
      <c r="AD13" s="85">
        <f t="shared" si="3"/>
        <v>3584</v>
      </c>
      <c r="AE13" s="86">
        <f t="shared" si="3"/>
        <v>60816</v>
      </c>
      <c r="AF13" s="87">
        <f t="shared" si="3"/>
        <v>10823</v>
      </c>
      <c r="AG13" s="87">
        <f t="shared" si="3"/>
        <v>4320</v>
      </c>
      <c r="AH13" s="85">
        <f t="shared" si="3"/>
        <v>75959</v>
      </c>
    </row>
    <row r="14" spans="1:43" ht="39" customHeight="1" thickBot="1" x14ac:dyDescent="0.3">
      <c r="A14" s="100"/>
      <c r="B14" s="52" t="s">
        <v>13</v>
      </c>
      <c r="C14" s="81">
        <f>C13/F13</f>
        <v>0.82798262343716889</v>
      </c>
      <c r="D14" s="82">
        <f>D13/F13</f>
        <v>0.13344988344988346</v>
      </c>
      <c r="E14" s="82">
        <f>E13/F13</f>
        <v>3.8567493112947659E-2</v>
      </c>
      <c r="F14" s="83">
        <f>F13/F13</f>
        <v>1</v>
      </c>
      <c r="G14" s="81">
        <f>G13/J13</f>
        <v>0.87563554555680545</v>
      </c>
      <c r="H14" s="82">
        <f>H13/J13</f>
        <v>0.11806524184476941</v>
      </c>
      <c r="I14" s="82">
        <f>I13/J13</f>
        <v>6.2992125984251968E-3</v>
      </c>
      <c r="J14" s="83">
        <f>J13/J13</f>
        <v>1</v>
      </c>
      <c r="K14" s="81">
        <f>K13/N13</f>
        <v>0.54262496166819996</v>
      </c>
      <c r="L14" s="82">
        <f>L13/N13</f>
        <v>0.13860778902177245</v>
      </c>
      <c r="M14" s="82">
        <f>M13/N13</f>
        <v>0.31876724931002759</v>
      </c>
      <c r="N14" s="83">
        <f>N13/N13</f>
        <v>1</v>
      </c>
      <c r="O14" s="81">
        <f>O13/R13</f>
        <v>0.79686242960579245</v>
      </c>
      <c r="P14" s="82">
        <f>P13/R13</f>
        <v>0.20172968624296059</v>
      </c>
      <c r="Q14" s="82">
        <f>Q13/R13</f>
        <v>1.4078841512469831E-3</v>
      </c>
      <c r="R14" s="83">
        <f>R13/R13</f>
        <v>1</v>
      </c>
      <c r="S14" s="81">
        <f>S13/V13</f>
        <v>0.8562096586048682</v>
      </c>
      <c r="T14" s="82">
        <f>T13/V13</f>
        <v>0.1437903413951318</v>
      </c>
      <c r="U14" s="84" t="s">
        <v>16</v>
      </c>
      <c r="V14" s="83">
        <f>V13/V13</f>
        <v>1</v>
      </c>
      <c r="W14" s="81">
        <f>W13/Z13</f>
        <v>0.82618118768964022</v>
      </c>
      <c r="X14" s="82">
        <f>X13/Z13</f>
        <v>0.17381881231035978</v>
      </c>
      <c r="Y14" s="84" t="s">
        <v>16</v>
      </c>
      <c r="Z14" s="83">
        <f>Z13/Z13</f>
        <v>1</v>
      </c>
      <c r="AA14" s="81">
        <f>AA13/AD13</f>
        <v>0.41768973214285715</v>
      </c>
      <c r="AB14" s="82">
        <f>AB13/AD13</f>
        <v>0.201171875</v>
      </c>
      <c r="AC14" s="82">
        <f>AC13/AD13</f>
        <v>0.38113839285714285</v>
      </c>
      <c r="AD14" s="83">
        <f>AD13/AD13</f>
        <v>1</v>
      </c>
      <c r="AE14" s="81">
        <f>AE13/AH13</f>
        <v>0.80064245184902383</v>
      </c>
      <c r="AF14" s="82">
        <f>AF13/AH13</f>
        <v>0.14248476151608105</v>
      </c>
      <c r="AG14" s="82">
        <f>AG13/AH13</f>
        <v>5.6872786634895138E-2</v>
      </c>
      <c r="AH14" s="83">
        <f>AH13/AH13</f>
        <v>1</v>
      </c>
    </row>
    <row r="15" spans="1:43" ht="46.5" customHeight="1" thickBot="1" x14ac:dyDescent="0.3">
      <c r="A15" s="15"/>
      <c r="B15" s="16"/>
      <c r="C15" s="17"/>
      <c r="D15" s="17"/>
      <c r="E15" s="17"/>
      <c r="F15" s="17"/>
      <c r="G15" s="17"/>
      <c r="H15" s="17"/>
      <c r="I15" s="17"/>
      <c r="J15" s="17"/>
      <c r="K15" s="17"/>
      <c r="L15" s="17"/>
      <c r="M15" s="17"/>
      <c r="N15" s="17"/>
      <c r="O15" s="17"/>
      <c r="P15" s="17"/>
      <c r="Q15" s="17"/>
      <c r="R15" s="17"/>
      <c r="S15" s="17"/>
      <c r="T15" s="17"/>
      <c r="U15" s="54"/>
      <c r="V15" s="17"/>
      <c r="W15" s="17"/>
      <c r="X15" s="17"/>
      <c r="Y15" s="54"/>
      <c r="Z15" s="17"/>
      <c r="AA15" s="17"/>
      <c r="AB15" s="17"/>
      <c r="AC15" s="17"/>
      <c r="AD15" s="17"/>
      <c r="AE15" s="17"/>
      <c r="AF15" s="17"/>
      <c r="AG15" s="17"/>
      <c r="AH15" s="17"/>
    </row>
    <row r="16" spans="1:43" ht="39.75" customHeight="1" thickBot="1" x14ac:dyDescent="0.3">
      <c r="A16" s="101" t="s">
        <v>23</v>
      </c>
      <c r="B16" s="102"/>
      <c r="C16" s="102"/>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55"/>
      <c r="AI16" s="28"/>
      <c r="AJ16"/>
      <c r="AK16"/>
      <c r="AL16"/>
      <c r="AM16"/>
      <c r="AN16"/>
      <c r="AO16"/>
      <c r="AP16"/>
      <c r="AQ16"/>
    </row>
    <row r="17" spans="1:43" ht="39.75" customHeight="1" thickBot="1" x14ac:dyDescent="0.3">
      <c r="A17" s="92" t="s">
        <v>24</v>
      </c>
      <c r="B17" s="93"/>
      <c r="C17" s="94">
        <v>5</v>
      </c>
      <c r="D17" s="95"/>
      <c r="E17" s="95"/>
      <c r="F17" s="96"/>
      <c r="G17" s="94">
        <v>11</v>
      </c>
      <c r="H17" s="95"/>
      <c r="I17" s="95"/>
      <c r="J17" s="96"/>
      <c r="K17" s="94">
        <v>2</v>
      </c>
      <c r="L17" s="95"/>
      <c r="M17" s="95"/>
      <c r="N17" s="96"/>
      <c r="O17" s="94">
        <v>1</v>
      </c>
      <c r="P17" s="95"/>
      <c r="Q17" s="95"/>
      <c r="R17" s="96"/>
      <c r="S17" s="94">
        <v>1</v>
      </c>
      <c r="T17" s="95"/>
      <c r="U17" s="95"/>
      <c r="V17" s="96"/>
      <c r="W17" s="94">
        <v>1</v>
      </c>
      <c r="X17" s="95"/>
      <c r="Y17" s="95"/>
      <c r="Z17" s="96"/>
      <c r="AA17" s="94">
        <v>3</v>
      </c>
      <c r="AB17" s="95"/>
      <c r="AC17" s="95"/>
      <c r="AD17" s="96"/>
      <c r="AE17" s="89">
        <f>SUM(C17:AD17)</f>
        <v>24</v>
      </c>
      <c r="AF17" s="90"/>
      <c r="AG17" s="90"/>
      <c r="AH17" s="91"/>
      <c r="AI17" s="28"/>
      <c r="AJ17"/>
      <c r="AK17"/>
      <c r="AL17"/>
      <c r="AM17"/>
      <c r="AN17"/>
      <c r="AO17"/>
      <c r="AP17"/>
      <c r="AQ17"/>
    </row>
    <row r="18" spans="1:43" s="57" customFormat="1" ht="42" customHeight="1" thickBot="1" x14ac:dyDescent="0.3">
      <c r="A18" s="92" t="s">
        <v>25</v>
      </c>
      <c r="B18" s="93"/>
      <c r="C18" s="90">
        <v>5</v>
      </c>
      <c r="D18" s="90"/>
      <c r="E18" s="90"/>
      <c r="F18" s="91"/>
      <c r="G18" s="89">
        <v>11</v>
      </c>
      <c r="H18" s="90"/>
      <c r="I18" s="90"/>
      <c r="J18" s="91"/>
      <c r="K18" s="89">
        <v>2</v>
      </c>
      <c r="L18" s="90"/>
      <c r="M18" s="90"/>
      <c r="N18" s="91"/>
      <c r="O18" s="89">
        <v>2</v>
      </c>
      <c r="P18" s="90"/>
      <c r="Q18" s="90"/>
      <c r="R18" s="91"/>
      <c r="S18" s="89">
        <v>1</v>
      </c>
      <c r="T18" s="90"/>
      <c r="U18" s="90"/>
      <c r="V18" s="91"/>
      <c r="W18" s="89">
        <v>1</v>
      </c>
      <c r="X18" s="90"/>
      <c r="Y18" s="90"/>
      <c r="Z18" s="91"/>
      <c r="AA18" s="89">
        <v>3</v>
      </c>
      <c r="AB18" s="90"/>
      <c r="AC18" s="90"/>
      <c r="AD18" s="91"/>
      <c r="AE18" s="89">
        <f>SUM(C18:AD18)</f>
        <v>25</v>
      </c>
      <c r="AF18" s="90"/>
      <c r="AG18" s="90"/>
      <c r="AH18" s="91"/>
      <c r="AI18" s="56"/>
      <c r="AJ18" s="56"/>
      <c r="AK18" s="56"/>
      <c r="AL18" s="56"/>
      <c r="AM18" s="56"/>
      <c r="AN18" s="56"/>
      <c r="AO18" s="56"/>
      <c r="AP18" s="56"/>
      <c r="AQ18" s="56"/>
    </row>
    <row r="19" spans="1:43" ht="52.5" customHeight="1" x14ac:dyDescent="0.25">
      <c r="A19" s="25" t="s">
        <v>26</v>
      </c>
      <c r="B19" s="26"/>
      <c r="C19" s="26"/>
      <c r="D19" s="26"/>
      <c r="E19" s="26"/>
      <c r="F19" s="26"/>
      <c r="G19" s="26"/>
      <c r="H19" s="26"/>
      <c r="I19" s="26"/>
      <c r="J19" s="26"/>
      <c r="K19" s="26"/>
      <c r="L19" s="26"/>
      <c r="M19" s="26"/>
      <c r="N19" s="26"/>
      <c r="O19" s="26"/>
      <c r="P19" s="26"/>
      <c r="Q19" s="26"/>
      <c r="R19" s="26"/>
      <c r="S19" s="26"/>
      <c r="T19" s="26"/>
      <c r="U19" s="26"/>
      <c r="V19" s="26"/>
      <c r="W19" s="26"/>
      <c r="X19" s="26"/>
      <c r="Y19" s="26"/>
    </row>
    <row r="20" spans="1:43" ht="23.25" x14ac:dyDescent="0.25">
      <c r="B20" s="56"/>
      <c r="C20" s="56"/>
      <c r="D20" s="56"/>
      <c r="E20" s="56"/>
      <c r="F20" s="56"/>
      <c r="G20" s="56"/>
      <c r="H20" s="56"/>
      <c r="I20" s="56"/>
      <c r="J20" s="56"/>
      <c r="K20" s="56"/>
      <c r="L20" s="56"/>
      <c r="M20" s="56"/>
      <c r="N20" s="56"/>
      <c r="O20" s="56"/>
      <c r="P20" s="56"/>
      <c r="Q20" s="56"/>
      <c r="R20" s="56"/>
      <c r="S20" s="56"/>
      <c r="T20" s="56"/>
      <c r="U20" s="56"/>
      <c r="V20" s="56"/>
      <c r="W20" s="56"/>
      <c r="X20" s="56"/>
      <c r="Y20" s="56"/>
    </row>
    <row r="22" spans="1:43" ht="26.25" x14ac:dyDescent="0.4">
      <c r="C22" s="58"/>
      <c r="D22" s="58"/>
      <c r="E22" s="58"/>
      <c r="F22" s="58"/>
      <c r="G22" s="58"/>
      <c r="H22" s="58"/>
      <c r="I22" s="58"/>
      <c r="J22" s="58"/>
      <c r="K22" s="58"/>
    </row>
  </sheetData>
  <mergeCells count="43">
    <mergeCell ref="A1:AH1"/>
    <mergeCell ref="A2:AH2"/>
    <mergeCell ref="A3:B6"/>
    <mergeCell ref="C3:AH3"/>
    <mergeCell ref="C4:F4"/>
    <mergeCell ref="G4:J4"/>
    <mergeCell ref="K4:N4"/>
    <mergeCell ref="O4:R4"/>
    <mergeCell ref="S4:V4"/>
    <mergeCell ref="W4:Z4"/>
    <mergeCell ref="A17:B17"/>
    <mergeCell ref="C17:F17"/>
    <mergeCell ref="AA4:AD4"/>
    <mergeCell ref="AE4:AH4"/>
    <mergeCell ref="C5:F5"/>
    <mergeCell ref="G5:J5"/>
    <mergeCell ref="K5:N5"/>
    <mergeCell ref="O5:R5"/>
    <mergeCell ref="S5:V5"/>
    <mergeCell ref="W5:Z5"/>
    <mergeCell ref="AA5:AD5"/>
    <mergeCell ref="AE5:AH5"/>
    <mergeCell ref="A7:A8"/>
    <mergeCell ref="A9:A10"/>
    <mergeCell ref="A11:A12"/>
    <mergeCell ref="A13:A14"/>
    <mergeCell ref="A16:C16"/>
    <mergeCell ref="AE17:AH17"/>
    <mergeCell ref="A18:B18"/>
    <mergeCell ref="C18:F18"/>
    <mergeCell ref="G18:J18"/>
    <mergeCell ref="K18:N18"/>
    <mergeCell ref="O18:R18"/>
    <mergeCell ref="S18:V18"/>
    <mergeCell ref="W18:Z18"/>
    <mergeCell ref="AA18:AD18"/>
    <mergeCell ref="AE18:AH18"/>
    <mergeCell ref="G17:J17"/>
    <mergeCell ref="K17:N17"/>
    <mergeCell ref="O17:R17"/>
    <mergeCell ref="S17:V17"/>
    <mergeCell ref="W17:Z17"/>
    <mergeCell ref="AA17:AD17"/>
  </mergeCells>
  <pageMargins left="0.70866141732283472" right="0.70866141732283472" top="0.74803149606299213" bottom="0.74803149606299213" header="0.31496062992125984" footer="0.31496062992125984"/>
  <pageSetup paperSize="8" scale="50" orientation="landscape" r:id="rId1"/>
  <headerFooter>
    <oddFooter>&amp;L&amp;F
&amp;D&amp;C&amp;A&amp;R&amp;P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7"/>
  <sheetViews>
    <sheetView zoomScale="53" zoomScaleNormal="53" workbookViewId="0">
      <selection sqref="A1:AH1"/>
    </sheetView>
  </sheetViews>
  <sheetFormatPr baseColWidth="10" defaultRowHeight="15" x14ac:dyDescent="0.25"/>
  <cols>
    <col min="1" max="1" width="44.28515625" customWidth="1"/>
    <col min="2" max="2" width="9.28515625" style="30" customWidth="1"/>
    <col min="3" max="3" width="32.140625" style="30" customWidth="1"/>
    <col min="4" max="6" width="32.140625" customWidth="1"/>
    <col min="7" max="8" width="32.140625" style="28" customWidth="1"/>
    <col min="9" max="9" width="32.140625" customWidth="1"/>
    <col min="10" max="10" width="32.140625" style="28" customWidth="1"/>
    <col min="11" max="11" width="17.7109375" style="1" customWidth="1"/>
    <col min="12" max="17" width="18.85546875" style="1" customWidth="1"/>
    <col min="18" max="16384" width="11.42578125" style="1"/>
  </cols>
  <sheetData>
    <row r="1" spans="1:10" ht="51.75" customHeight="1" x14ac:dyDescent="0.25">
      <c r="A1" s="123" t="s">
        <v>0</v>
      </c>
      <c r="B1" s="123"/>
      <c r="C1" s="123"/>
      <c r="D1" s="123"/>
      <c r="E1" s="123"/>
      <c r="F1" s="123"/>
      <c r="G1" s="123"/>
      <c r="H1" s="123"/>
      <c r="I1" s="123"/>
      <c r="J1" s="123"/>
    </row>
    <row r="2" spans="1:10" ht="59.25" customHeight="1" thickBot="1" x14ac:dyDescent="0.3">
      <c r="A2" s="123" t="s">
        <v>46</v>
      </c>
      <c r="B2" s="123"/>
      <c r="C2" s="124"/>
      <c r="D2" s="124"/>
      <c r="E2" s="124"/>
      <c r="F2" s="124"/>
      <c r="G2" s="124"/>
      <c r="H2" s="124"/>
      <c r="I2" s="124"/>
      <c r="J2" s="124"/>
    </row>
    <row r="3" spans="1:10" ht="51.75" customHeight="1" thickBot="1" x14ac:dyDescent="0.3">
      <c r="A3" s="125" t="s">
        <v>1</v>
      </c>
      <c r="B3" s="126"/>
      <c r="C3" s="129" t="s">
        <v>2</v>
      </c>
      <c r="D3" s="130"/>
      <c r="E3" s="130"/>
      <c r="F3" s="130"/>
      <c r="G3" s="130"/>
      <c r="H3" s="130"/>
      <c r="I3" s="130"/>
      <c r="J3" s="131"/>
    </row>
    <row r="4" spans="1:10" ht="69.75" customHeight="1" thickBot="1" x14ac:dyDescent="0.3">
      <c r="A4" s="127"/>
      <c r="B4" s="128"/>
      <c r="C4" s="2" t="s">
        <v>3</v>
      </c>
      <c r="D4" s="3" t="s">
        <v>4</v>
      </c>
      <c r="E4" s="3" t="s">
        <v>5</v>
      </c>
      <c r="F4" s="3" t="s">
        <v>6</v>
      </c>
      <c r="G4" s="3" t="s">
        <v>7</v>
      </c>
      <c r="H4" s="3" t="s">
        <v>8</v>
      </c>
      <c r="I4" s="3" t="s">
        <v>9</v>
      </c>
      <c r="J4" s="4" t="s">
        <v>10</v>
      </c>
    </row>
    <row r="5" spans="1:10" ht="33.75" customHeight="1" x14ac:dyDescent="0.25">
      <c r="A5" s="121" t="s">
        <v>11</v>
      </c>
      <c r="B5" s="5" t="s">
        <v>12</v>
      </c>
      <c r="C5" s="6">
        <f>'[1]SynthCombi_Mois-AnTab122_2018'!B13</f>
        <v>0</v>
      </c>
      <c r="D5" s="7">
        <f>'[1]SynthCombi_Mois-AnTab122_2018'!C13</f>
        <v>0</v>
      </c>
      <c r="E5" s="7">
        <f>'[1]SynthCombi_Mois-AnTab122_2018'!D13</f>
        <v>3</v>
      </c>
      <c r="F5" s="7">
        <f>'[1]SynthCombi_Mois-AnTab122_2018'!E13</f>
        <v>12</v>
      </c>
      <c r="G5" s="7">
        <f>'[1]SynthCombi_Mois-AnTab122_2018'!F13</f>
        <v>10</v>
      </c>
      <c r="H5" s="7">
        <f>'[1]SynthCombi_Mois-AnTab122_2018'!G13</f>
        <v>0</v>
      </c>
      <c r="I5" s="7">
        <f>'[1]SynthCombi_Mois-AnTab122_2018'!H13</f>
        <v>0</v>
      </c>
      <c r="J5" s="8">
        <f>'[1]SynthCombi_Mois-AnTab122_2018'!I13</f>
        <v>25</v>
      </c>
    </row>
    <row r="6" spans="1:10" ht="33.75" customHeight="1" thickBot="1" x14ac:dyDescent="0.3">
      <c r="A6" s="122"/>
      <c r="B6" s="9" t="s">
        <v>13</v>
      </c>
      <c r="C6" s="10">
        <f t="shared" ref="C6:H6" si="0">C5/C19</f>
        <v>0</v>
      </c>
      <c r="D6" s="11">
        <f t="shared" si="0"/>
        <v>0</v>
      </c>
      <c r="E6" s="11">
        <f t="shared" si="0"/>
        <v>8.6455331412103754E-3</v>
      </c>
      <c r="F6" s="11">
        <f t="shared" si="0"/>
        <v>1.7467248908296942E-2</v>
      </c>
      <c r="G6" s="11">
        <f t="shared" si="0"/>
        <v>1.7605633802816902E-2</v>
      </c>
      <c r="H6" s="11">
        <f t="shared" si="0"/>
        <v>0</v>
      </c>
      <c r="I6" s="11" t="s">
        <v>16</v>
      </c>
      <c r="J6" s="12">
        <f>J5/J19</f>
        <v>2.6933850463262228E-3</v>
      </c>
    </row>
    <row r="7" spans="1:10" ht="33.75" customHeight="1" x14ac:dyDescent="0.25">
      <c r="A7" s="121" t="s">
        <v>14</v>
      </c>
      <c r="B7" s="13" t="s">
        <v>12</v>
      </c>
      <c r="C7" s="6">
        <f>'[1]SynthCombi_Mois-AnTab122_2018'!B9</f>
        <v>2616</v>
      </c>
      <c r="D7" s="7">
        <f>'[1]SynthCombi_Mois-AnTab122_2018'!C9</f>
        <v>3271</v>
      </c>
      <c r="E7" s="7">
        <f>'[1]SynthCombi_Mois-AnTab122_2018'!D9</f>
        <v>228</v>
      </c>
      <c r="F7" s="7">
        <f>'[1]SynthCombi_Mois-AnTab122_2018'!E9</f>
        <v>511</v>
      </c>
      <c r="G7" s="7">
        <f>'[1]SynthCombi_Mois-AnTab122_2018'!F9</f>
        <v>125</v>
      </c>
      <c r="H7" s="7">
        <f>'[1]SynthCombi_Mois-AnTab122_2018'!G9</f>
        <v>98</v>
      </c>
      <c r="I7" s="7">
        <f>'[1]SynthCombi_Mois-AnTab122_2018'!H15</f>
        <v>0</v>
      </c>
      <c r="J7" s="8">
        <f>'[1]SynthCombi_Mois-AnTab122_2018'!I9</f>
        <v>6849</v>
      </c>
    </row>
    <row r="8" spans="1:10" ht="33.75" customHeight="1" thickBot="1" x14ac:dyDescent="0.3">
      <c r="A8" s="122"/>
      <c r="B8" s="9" t="s">
        <v>13</v>
      </c>
      <c r="C8" s="10">
        <f t="shared" ref="C8:H8" si="1">C7/C19</f>
        <v>0.71475409836065573</v>
      </c>
      <c r="D8" s="11">
        <f t="shared" si="1"/>
        <v>0.86717921527041353</v>
      </c>
      <c r="E8" s="11">
        <f t="shared" si="1"/>
        <v>0.65706051873198845</v>
      </c>
      <c r="F8" s="11">
        <f t="shared" si="1"/>
        <v>0.74381368267831149</v>
      </c>
      <c r="G8" s="11">
        <f t="shared" si="1"/>
        <v>0.22007042253521128</v>
      </c>
      <c r="H8" s="11">
        <f t="shared" si="1"/>
        <v>0.39516129032258063</v>
      </c>
      <c r="I8" s="11" t="s">
        <v>16</v>
      </c>
      <c r="J8" s="12">
        <f>J7/J$19</f>
        <v>0.73787976729153204</v>
      </c>
    </row>
    <row r="9" spans="1:10" ht="33.75" customHeight="1" x14ac:dyDescent="0.25">
      <c r="A9" s="121" t="s">
        <v>17</v>
      </c>
      <c r="B9" s="13" t="s">
        <v>12</v>
      </c>
      <c r="C9" s="6">
        <f>'[1]SynthCombi_Mois-AnTab122_2018'!B10</f>
        <v>50</v>
      </c>
      <c r="D9" s="7">
        <f>'[1]SynthCombi_Mois-AnTab122_2018'!C10</f>
        <v>0</v>
      </c>
      <c r="E9" s="7">
        <f>'[1]SynthCombi_Mois-AnTab122_2018'!D10</f>
        <v>11</v>
      </c>
      <c r="F9" s="7">
        <f>'[1]SynthCombi_Mois-AnTab122_2018'!E10</f>
        <v>22</v>
      </c>
      <c r="G9" s="7">
        <f>'[1]SynthCombi_Mois-AnTab122_2018'!F10</f>
        <v>112</v>
      </c>
      <c r="H9" s="7">
        <f>'[1]SynthCombi_Mois-AnTab122_2018'!G10</f>
        <v>150</v>
      </c>
      <c r="I9" s="7">
        <f>'[1]SynthCombi_Mois-AnTab122_2018'!H17</f>
        <v>0</v>
      </c>
      <c r="J9" s="8">
        <f>'[1]SynthCombi_Mois-AnTab122_2018'!I10</f>
        <v>345</v>
      </c>
    </row>
    <row r="10" spans="1:10" ht="33.75" customHeight="1" thickBot="1" x14ac:dyDescent="0.3">
      <c r="A10" s="122"/>
      <c r="B10" s="9" t="s">
        <v>13</v>
      </c>
      <c r="C10" s="10">
        <f t="shared" ref="C10:H10" si="2">C9/C19</f>
        <v>1.3661202185792349E-2</v>
      </c>
      <c r="D10" s="11">
        <f t="shared" si="2"/>
        <v>0</v>
      </c>
      <c r="E10" s="11">
        <f t="shared" si="2"/>
        <v>3.1700288184438041E-2</v>
      </c>
      <c r="F10" s="11">
        <f t="shared" si="2"/>
        <v>3.2023289665211063E-2</v>
      </c>
      <c r="G10" s="11">
        <f t="shared" si="2"/>
        <v>0.19718309859154928</v>
      </c>
      <c r="H10" s="11">
        <f t="shared" si="2"/>
        <v>0.60483870967741937</v>
      </c>
      <c r="I10" s="11" t="s">
        <v>16</v>
      </c>
      <c r="J10" s="12">
        <f t="shared" ref="J10" si="3">J9/J$19</f>
        <v>3.7168713639301874E-2</v>
      </c>
    </row>
    <row r="11" spans="1:10" ht="33.75" customHeight="1" x14ac:dyDescent="0.25">
      <c r="A11" s="121" t="s">
        <v>18</v>
      </c>
      <c r="B11" s="13" t="s">
        <v>12</v>
      </c>
      <c r="C11" s="6">
        <f>'[1]SynthCombi_Mois-AnTab122_2018'!B12</f>
        <v>41</v>
      </c>
      <c r="D11" s="7">
        <f>'[1]SynthCombi_Mois-AnTab122_2018'!C12</f>
        <v>375</v>
      </c>
      <c r="E11" s="7">
        <f>'[1]SynthCombi_Mois-AnTab122_2018'!D12</f>
        <v>1</v>
      </c>
      <c r="F11" s="7">
        <f>'[1]SynthCombi_Mois-AnTab122_2018'!E12</f>
        <v>13</v>
      </c>
      <c r="G11" s="7">
        <f>'[1]SynthCombi_Mois-AnTab122_2018'!F12</f>
        <v>97</v>
      </c>
      <c r="H11" s="7">
        <f>'[1]SynthCombi_Mois-AnTab122_2018'!G12</f>
        <v>0</v>
      </c>
      <c r="I11" s="7">
        <f>'[1]SynthCombi_Mois-AnTab122_2018'!H19</f>
        <v>0</v>
      </c>
      <c r="J11" s="8">
        <f>'[1]SynthCombi_Mois-AnTab122_2018'!I12</f>
        <v>527</v>
      </c>
    </row>
    <row r="12" spans="1:10" ht="33.75" customHeight="1" thickBot="1" x14ac:dyDescent="0.3">
      <c r="A12" s="122"/>
      <c r="B12" s="9" t="s">
        <v>13</v>
      </c>
      <c r="C12" s="10">
        <f t="shared" ref="C12:H12" si="4">C11/C19</f>
        <v>1.1202185792349727E-2</v>
      </c>
      <c r="D12" s="11">
        <f t="shared" si="4"/>
        <v>9.9416755037115584E-2</v>
      </c>
      <c r="E12" s="11">
        <f t="shared" si="4"/>
        <v>2.881844380403458E-3</v>
      </c>
      <c r="F12" s="11">
        <f t="shared" si="4"/>
        <v>1.8922852983988356E-2</v>
      </c>
      <c r="G12" s="11">
        <f t="shared" si="4"/>
        <v>0.17077464788732394</v>
      </c>
      <c r="H12" s="11">
        <f t="shared" si="4"/>
        <v>0</v>
      </c>
      <c r="I12" s="11" t="s">
        <v>16</v>
      </c>
      <c r="J12" s="12">
        <f t="shared" ref="J12" si="5">J11/J$19</f>
        <v>5.6776556776556776E-2</v>
      </c>
    </row>
    <row r="13" spans="1:10" ht="33.75" customHeight="1" x14ac:dyDescent="0.25">
      <c r="A13" s="121" t="s">
        <v>19</v>
      </c>
      <c r="B13" s="13" t="s">
        <v>12</v>
      </c>
      <c r="C13" s="6">
        <f>'[1]SynthCombi_Mois-AnTab122_2018'!B11</f>
        <v>40</v>
      </c>
      <c r="D13" s="7">
        <f>'[1]SynthCombi_Mois-AnTab122_2018'!C11</f>
        <v>0</v>
      </c>
      <c r="E13" s="7">
        <f>'[1]SynthCombi_Mois-AnTab122_2018'!D11</f>
        <v>11</v>
      </c>
      <c r="F13" s="7">
        <f>'[1]SynthCombi_Mois-AnTab122_2018'!E11</f>
        <v>15</v>
      </c>
      <c r="G13" s="7">
        <f>'[1]SynthCombi_Mois-AnTab122_2018'!F11</f>
        <v>28</v>
      </c>
      <c r="H13" s="7">
        <f>'[1]SynthCombi_Mois-AnTab122_2018'!G11</f>
        <v>0</v>
      </c>
      <c r="I13" s="7">
        <f>'[1]SynthCombi_Mois-AnTab122_2018'!H21</f>
        <v>0</v>
      </c>
      <c r="J13" s="8">
        <f>'[1]SynthCombi_Mois-AnTab122_2018'!I11</f>
        <v>94</v>
      </c>
    </row>
    <row r="14" spans="1:10" ht="33.75" customHeight="1" thickBot="1" x14ac:dyDescent="0.3">
      <c r="A14" s="122"/>
      <c r="B14" s="9" t="s">
        <v>13</v>
      </c>
      <c r="C14" s="10">
        <f t="shared" ref="C14:H14" si="6">C13/C19</f>
        <v>1.092896174863388E-2</v>
      </c>
      <c r="D14" s="11">
        <f t="shared" si="6"/>
        <v>0</v>
      </c>
      <c r="E14" s="11">
        <f t="shared" si="6"/>
        <v>3.1700288184438041E-2</v>
      </c>
      <c r="F14" s="11">
        <f t="shared" si="6"/>
        <v>2.1834061135371178E-2</v>
      </c>
      <c r="G14" s="11">
        <f t="shared" si="6"/>
        <v>4.9295774647887321E-2</v>
      </c>
      <c r="H14" s="11">
        <f t="shared" si="6"/>
        <v>0</v>
      </c>
      <c r="I14" s="11" t="s">
        <v>16</v>
      </c>
      <c r="J14" s="12">
        <f t="shared" ref="J14" si="7">J13/J$19</f>
        <v>1.0127127774186598E-2</v>
      </c>
    </row>
    <row r="15" spans="1:10" ht="33.75" customHeight="1" x14ac:dyDescent="0.25">
      <c r="A15" s="121" t="s">
        <v>20</v>
      </c>
      <c r="B15" s="13" t="s">
        <v>12</v>
      </c>
      <c r="C15" s="6">
        <f>'[1]SynthCombi_Mois-AnTab122_2018'!B7</f>
        <v>886</v>
      </c>
      <c r="D15" s="7">
        <f>'[1]SynthCombi_Mois-AnTab122_2018'!C7</f>
        <v>126</v>
      </c>
      <c r="E15" s="7">
        <f>'[1]SynthCombi_Mois-AnTab122_2018'!D7</f>
        <v>2</v>
      </c>
      <c r="F15" s="7">
        <f>'[1]SynthCombi_Mois-AnTab122_2018'!E7</f>
        <v>103</v>
      </c>
      <c r="G15" s="7">
        <f>'[1]SynthCombi_Mois-AnTab122_2018'!F7</f>
        <v>135</v>
      </c>
      <c r="H15" s="7">
        <f>'[1]SynthCombi_Mois-AnTab122_2018'!G7</f>
        <v>0</v>
      </c>
      <c r="I15" s="7">
        <f>'[1]SynthCombi_Mois-AnTab122_2018'!H23</f>
        <v>0</v>
      </c>
      <c r="J15" s="8">
        <f>'[1]SynthCombi_Mois-AnTab122_2018'!I7</f>
        <v>1252</v>
      </c>
    </row>
    <row r="16" spans="1:10" ht="33.75" customHeight="1" thickBot="1" x14ac:dyDescent="0.3">
      <c r="A16" s="122"/>
      <c r="B16" s="9" t="s">
        <v>13</v>
      </c>
      <c r="C16" s="10">
        <f t="shared" ref="C16:H16" si="8">C15/C19</f>
        <v>0.24207650273224043</v>
      </c>
      <c r="D16" s="11">
        <f t="shared" si="8"/>
        <v>3.3404029692470839E-2</v>
      </c>
      <c r="E16" s="11">
        <f t="shared" si="8"/>
        <v>5.763688760806916E-3</v>
      </c>
      <c r="F16" s="11">
        <f t="shared" si="8"/>
        <v>0.14992721979621543</v>
      </c>
      <c r="G16" s="11">
        <f t="shared" si="8"/>
        <v>0.23767605633802816</v>
      </c>
      <c r="H16" s="11">
        <f t="shared" si="8"/>
        <v>0</v>
      </c>
      <c r="I16" s="11" t="s">
        <v>16</v>
      </c>
      <c r="J16" s="12">
        <f t="shared" ref="J16" si="9">J15/J$19</f>
        <v>0.13488472312001723</v>
      </c>
    </row>
    <row r="17" spans="1:17" ht="33.75" customHeight="1" x14ac:dyDescent="0.25">
      <c r="A17" s="121" t="s">
        <v>21</v>
      </c>
      <c r="B17" s="13" t="s">
        <v>12</v>
      </c>
      <c r="C17" s="6">
        <f>'[1]SynthCombi_Mois-AnTab122_2018'!B8</f>
        <v>27</v>
      </c>
      <c r="D17" s="7">
        <f>'[1]SynthCombi_Mois-AnTab122_2018'!C8</f>
        <v>0</v>
      </c>
      <c r="E17" s="7">
        <f>'[1]SynthCombi_Mois-AnTab122_2018'!D8</f>
        <v>91</v>
      </c>
      <c r="F17" s="7">
        <f>'[1]SynthCombi_Mois-AnTab122_2018'!E8</f>
        <v>11</v>
      </c>
      <c r="G17" s="7">
        <f>'[1]SynthCombi_Mois-AnTab122_2018'!F8</f>
        <v>61</v>
      </c>
      <c r="H17" s="7">
        <f>'[1]SynthCombi_Mois-AnTab122_2018'!G8</f>
        <v>0</v>
      </c>
      <c r="I17" s="7">
        <f>'[1]SynthCombi_Mois-AnTab122_2018'!H25</f>
        <v>0</v>
      </c>
      <c r="J17" s="8">
        <f>'[1]SynthCombi_Mois-AnTab122_2018'!I8</f>
        <v>190</v>
      </c>
    </row>
    <row r="18" spans="1:17" ht="33.75" customHeight="1" thickBot="1" x14ac:dyDescent="0.3">
      <c r="A18" s="122"/>
      <c r="B18" s="9" t="s">
        <v>13</v>
      </c>
      <c r="C18" s="10">
        <f t="shared" ref="C18:H18" si="10">C17/C19</f>
        <v>7.3770491803278691E-3</v>
      </c>
      <c r="D18" s="11">
        <f t="shared" si="10"/>
        <v>0</v>
      </c>
      <c r="E18" s="11">
        <f t="shared" si="10"/>
        <v>0.26224783861671469</v>
      </c>
      <c r="F18" s="11">
        <f t="shared" si="10"/>
        <v>1.6011644832605532E-2</v>
      </c>
      <c r="G18" s="11">
        <f t="shared" si="10"/>
        <v>0.10739436619718309</v>
      </c>
      <c r="H18" s="11">
        <f t="shared" si="10"/>
        <v>0</v>
      </c>
      <c r="I18" s="11" t="s">
        <v>16</v>
      </c>
      <c r="J18" s="12">
        <f t="shared" ref="J18" si="11">J17/J$19</f>
        <v>2.0469726352079293E-2</v>
      </c>
    </row>
    <row r="19" spans="1:17" s="14" customFormat="1" ht="33.75" customHeight="1" x14ac:dyDescent="0.25">
      <c r="A19" s="121" t="s">
        <v>22</v>
      </c>
      <c r="B19" s="13" t="s">
        <v>12</v>
      </c>
      <c r="C19" s="6">
        <f>C5+C7+C9+C11+C13+C15+C17</f>
        <v>3660</v>
      </c>
      <c r="D19" s="7">
        <f t="shared" ref="D19:I19" si="12">D5+D7+D9+D11+D13+D15+D17</f>
        <v>3772</v>
      </c>
      <c r="E19" s="7">
        <f t="shared" si="12"/>
        <v>347</v>
      </c>
      <c r="F19" s="7">
        <f t="shared" si="12"/>
        <v>687</v>
      </c>
      <c r="G19" s="7">
        <f t="shared" si="12"/>
        <v>568</v>
      </c>
      <c r="H19" s="7">
        <f t="shared" si="12"/>
        <v>248</v>
      </c>
      <c r="I19" s="7">
        <f t="shared" si="12"/>
        <v>0</v>
      </c>
      <c r="J19" s="8">
        <f>J5+J7+J9+J11+J13+J15+J17</f>
        <v>9282</v>
      </c>
    </row>
    <row r="20" spans="1:17" ht="33.75" customHeight="1" thickBot="1" x14ac:dyDescent="0.3">
      <c r="A20" s="122"/>
      <c r="B20" s="9" t="s">
        <v>13</v>
      </c>
      <c r="C20" s="10">
        <f t="shared" ref="C20:H20" si="13">C19/C19</f>
        <v>1</v>
      </c>
      <c r="D20" s="11">
        <f t="shared" si="13"/>
        <v>1</v>
      </c>
      <c r="E20" s="11">
        <f t="shared" si="13"/>
        <v>1</v>
      </c>
      <c r="F20" s="11">
        <f t="shared" si="13"/>
        <v>1</v>
      </c>
      <c r="G20" s="11">
        <f t="shared" si="13"/>
        <v>1</v>
      </c>
      <c r="H20" s="11">
        <f t="shared" si="13"/>
        <v>1</v>
      </c>
      <c r="I20" s="11" t="s">
        <v>16</v>
      </c>
      <c r="J20" s="12">
        <f>J19/J19</f>
        <v>1</v>
      </c>
    </row>
    <row r="21" spans="1:17" ht="45" customHeight="1" thickBot="1" x14ac:dyDescent="0.3">
      <c r="A21" s="15"/>
      <c r="B21" s="16"/>
      <c r="C21" s="17"/>
      <c r="D21" s="17"/>
      <c r="E21" s="18"/>
      <c r="F21" s="18"/>
      <c r="G21" s="18"/>
      <c r="H21" s="18"/>
      <c r="I21" s="19"/>
      <c r="J21" s="20"/>
    </row>
    <row r="22" spans="1:17" ht="51.75" customHeight="1" thickBot="1" x14ac:dyDescent="0.3">
      <c r="A22" s="117" t="s">
        <v>23</v>
      </c>
      <c r="B22" s="118"/>
      <c r="C22" s="21"/>
      <c r="D22" s="21"/>
      <c r="E22" s="21"/>
      <c r="F22" s="22"/>
      <c r="G22" s="23"/>
      <c r="H22" s="23"/>
      <c r="I22" s="23"/>
      <c r="J22" s="24"/>
    </row>
    <row r="23" spans="1:17" ht="51.75" customHeight="1" thickBot="1" x14ac:dyDescent="0.3">
      <c r="A23" s="119" t="s">
        <v>24</v>
      </c>
      <c r="B23" s="120"/>
      <c r="C23" s="42">
        <v>3</v>
      </c>
      <c r="D23" s="42">
        <v>7</v>
      </c>
      <c r="E23" s="42">
        <v>2</v>
      </c>
      <c r="F23" s="42">
        <v>1</v>
      </c>
      <c r="G23" s="42">
        <v>1</v>
      </c>
      <c r="H23" s="42">
        <v>1</v>
      </c>
      <c r="I23" s="42">
        <v>2</v>
      </c>
      <c r="J23" s="42">
        <f>+I23+H23+G23+F23+E23+D23+C23</f>
        <v>17</v>
      </c>
    </row>
    <row r="24" spans="1:17" ht="51.75" customHeight="1" thickBot="1" x14ac:dyDescent="0.3">
      <c r="A24" s="119" t="s">
        <v>25</v>
      </c>
      <c r="B24" s="120"/>
      <c r="C24" s="44">
        <v>5</v>
      </c>
      <c r="D24" s="44">
        <v>11</v>
      </c>
      <c r="E24" s="44">
        <v>2</v>
      </c>
      <c r="F24" s="44">
        <v>2</v>
      </c>
      <c r="G24" s="44">
        <v>1</v>
      </c>
      <c r="H24" s="44">
        <v>1</v>
      </c>
      <c r="I24" s="44">
        <v>3</v>
      </c>
      <c r="J24" s="44">
        <f>+I24+H24+G24+F24+E24+D24+C24</f>
        <v>25</v>
      </c>
    </row>
    <row r="25" spans="1:17" ht="51.75" customHeight="1" x14ac:dyDescent="0.35">
      <c r="A25" s="25" t="s">
        <v>26</v>
      </c>
      <c r="B25" s="25"/>
      <c r="C25" s="26"/>
      <c r="D25" s="26"/>
      <c r="E25" s="26"/>
      <c r="F25" s="27"/>
    </row>
    <row r="26" spans="1:17" s="28" customFormat="1" ht="51.75" customHeight="1" x14ac:dyDescent="0.35">
      <c r="A26"/>
      <c r="B26" s="29"/>
      <c r="C26" s="30"/>
      <c r="D26" s="27"/>
      <c r="E26" s="27"/>
      <c r="F26" s="27"/>
      <c r="I26"/>
      <c r="K26" s="1"/>
      <c r="L26" s="1"/>
      <c r="M26" s="1"/>
      <c r="N26" s="1"/>
      <c r="O26" s="1"/>
      <c r="P26" s="1"/>
      <c r="Q26" s="1"/>
    </row>
    <row r="27" spans="1:17" s="28" customFormat="1" ht="37.5" customHeight="1" x14ac:dyDescent="0.35">
      <c r="A27" s="27"/>
      <c r="B27" s="30"/>
      <c r="C27" s="30"/>
      <c r="D27" s="27"/>
      <c r="E27"/>
      <c r="F27"/>
      <c r="I27"/>
      <c r="K27" s="1"/>
      <c r="L27" s="1"/>
      <c r="M27" s="1"/>
      <c r="N27" s="1"/>
      <c r="O27" s="1"/>
      <c r="P27" s="1"/>
      <c r="Q27" s="1"/>
    </row>
  </sheetData>
  <mergeCells count="15">
    <mergeCell ref="A7:A8"/>
    <mergeCell ref="A1:J1"/>
    <mergeCell ref="A2:J2"/>
    <mergeCell ref="A3:B4"/>
    <mergeCell ref="C3:J3"/>
    <mergeCell ref="A5:A6"/>
    <mergeCell ref="A22:B22"/>
    <mergeCell ref="A23:B23"/>
    <mergeCell ref="A24:B24"/>
    <mergeCell ref="A9:A10"/>
    <mergeCell ref="A11:A12"/>
    <mergeCell ref="A13:A14"/>
    <mergeCell ref="A15:A16"/>
    <mergeCell ref="A17:A18"/>
    <mergeCell ref="A19:A20"/>
  </mergeCells>
  <pageMargins left="0.70866141732283472" right="0.70866141732283472" top="0.74803149606299213" bottom="0.74803149606299213" header="0.31496062992125984" footer="0.31496062992125984"/>
  <pageSetup paperSize="8" scale="62" orientation="landscape" r:id="rId1"/>
  <headerFooter>
    <oddFooter>&amp;L&amp;F&amp;C&amp;A&amp;R&amp;P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16"/>
  <sheetViews>
    <sheetView zoomScale="69" zoomScaleNormal="69" workbookViewId="0">
      <selection sqref="A1:AH1"/>
    </sheetView>
  </sheetViews>
  <sheetFormatPr baseColWidth="10" defaultColWidth="11.42578125" defaultRowHeight="15" x14ac:dyDescent="0.25"/>
  <cols>
    <col min="1" max="1" width="54.7109375" customWidth="1"/>
    <col min="2" max="2" width="12.85546875" style="45" customWidth="1"/>
    <col min="3" max="3" width="21.7109375" style="30" customWidth="1"/>
    <col min="4" max="6" width="21.7109375" customWidth="1"/>
    <col min="7" max="8" width="21.7109375" style="28" customWidth="1"/>
    <col min="9" max="10" width="21.7109375" customWidth="1"/>
    <col min="11" max="11" width="17.7109375" style="1" customWidth="1"/>
    <col min="12" max="17" width="18.85546875" style="1" customWidth="1"/>
    <col min="18" max="16384" width="11.42578125" style="1"/>
  </cols>
  <sheetData>
    <row r="1" spans="1:10" ht="51.75" customHeight="1" x14ac:dyDescent="0.25">
      <c r="A1" s="123" t="s">
        <v>47</v>
      </c>
      <c r="B1" s="123"/>
      <c r="C1" s="123"/>
      <c r="D1" s="123"/>
      <c r="E1" s="123"/>
      <c r="F1" s="123"/>
      <c r="G1" s="123"/>
      <c r="H1" s="123"/>
      <c r="I1" s="123"/>
      <c r="J1" s="123"/>
    </row>
    <row r="2" spans="1:10" ht="59.25" customHeight="1" thickBot="1" x14ac:dyDescent="0.3">
      <c r="A2" s="123" t="s">
        <v>48</v>
      </c>
      <c r="B2" s="123"/>
      <c r="C2" s="124"/>
      <c r="D2" s="124"/>
      <c r="E2" s="124"/>
      <c r="F2" s="124"/>
      <c r="G2" s="124"/>
      <c r="H2" s="124"/>
      <c r="I2" s="124"/>
      <c r="J2" s="124"/>
    </row>
    <row r="3" spans="1:10" ht="39" customHeight="1" thickBot="1" x14ac:dyDescent="0.3">
      <c r="A3" s="125" t="s">
        <v>27</v>
      </c>
      <c r="B3" s="126"/>
      <c r="C3" s="129" t="s">
        <v>2</v>
      </c>
      <c r="D3" s="130"/>
      <c r="E3" s="130"/>
      <c r="F3" s="130"/>
      <c r="G3" s="130"/>
      <c r="H3" s="130"/>
      <c r="I3" s="130"/>
      <c r="J3" s="131"/>
    </row>
    <row r="4" spans="1:10" ht="51" customHeight="1" thickBot="1" x14ac:dyDescent="0.3">
      <c r="A4" s="133"/>
      <c r="B4" s="134"/>
      <c r="C4" s="31" t="s">
        <v>3</v>
      </c>
      <c r="D4" s="32" t="s">
        <v>4</v>
      </c>
      <c r="E4" s="32" t="s">
        <v>5</v>
      </c>
      <c r="F4" s="32" t="s">
        <v>6</v>
      </c>
      <c r="G4" s="32" t="s">
        <v>7</v>
      </c>
      <c r="H4" s="32" t="s">
        <v>8</v>
      </c>
      <c r="I4" s="32" t="s">
        <v>9</v>
      </c>
      <c r="J4" s="32" t="s">
        <v>10</v>
      </c>
    </row>
    <row r="5" spans="1:10" ht="29.25" customHeight="1" x14ac:dyDescent="0.25">
      <c r="A5" s="121" t="s">
        <v>28</v>
      </c>
      <c r="B5" s="33" t="s">
        <v>12</v>
      </c>
      <c r="C5" s="34">
        <v>663</v>
      </c>
      <c r="D5" s="35">
        <v>1546</v>
      </c>
      <c r="E5" s="36">
        <v>35</v>
      </c>
      <c r="F5" s="36">
        <v>245</v>
      </c>
      <c r="G5" s="36">
        <v>0</v>
      </c>
      <c r="H5" s="36">
        <v>98</v>
      </c>
      <c r="I5" s="36">
        <v>0</v>
      </c>
      <c r="J5" s="34">
        <f>+C5+D5+E5+F5+H5</f>
        <v>2587</v>
      </c>
    </row>
    <row r="6" spans="1:10" ht="29.25" customHeight="1" thickBot="1" x14ac:dyDescent="0.3">
      <c r="A6" s="122"/>
      <c r="B6" s="37" t="s">
        <v>13</v>
      </c>
      <c r="C6" s="10">
        <f>C5/C9</f>
        <v>0.18104860731840525</v>
      </c>
      <c r="D6" s="11">
        <f>D5/D9</f>
        <v>0.42402633022490399</v>
      </c>
      <c r="E6" s="38" t="s">
        <v>16</v>
      </c>
      <c r="F6" s="39">
        <f>F5/F9</f>
        <v>0.99593495934959353</v>
      </c>
      <c r="G6" s="38" t="s">
        <v>16</v>
      </c>
      <c r="H6" s="38">
        <f>H5/H9</f>
        <v>1</v>
      </c>
      <c r="I6" s="38" t="s">
        <v>16</v>
      </c>
      <c r="J6" s="10">
        <f>J5/J9</f>
        <v>0.33649843912591049</v>
      </c>
    </row>
    <row r="7" spans="1:10" ht="29.25" customHeight="1" x14ac:dyDescent="0.25">
      <c r="A7" s="121" t="s">
        <v>29</v>
      </c>
      <c r="B7" s="40" t="s">
        <v>12</v>
      </c>
      <c r="C7" s="34">
        <v>2999</v>
      </c>
      <c r="D7" s="35">
        <v>2100</v>
      </c>
      <c r="E7" s="36">
        <v>1</v>
      </c>
      <c r="F7" s="36">
        <v>1</v>
      </c>
      <c r="G7" s="36">
        <v>0</v>
      </c>
      <c r="H7" s="36">
        <v>0</v>
      </c>
      <c r="I7" s="36">
        <v>0</v>
      </c>
      <c r="J7" s="34">
        <f>+C7+D7+E7+F7</f>
        <v>5101</v>
      </c>
    </row>
    <row r="8" spans="1:10" ht="29.25" customHeight="1" thickBot="1" x14ac:dyDescent="0.3">
      <c r="A8" s="122"/>
      <c r="B8" s="37" t="s">
        <v>13</v>
      </c>
      <c r="C8" s="10">
        <f>C7/C9</f>
        <v>0.81895139268159478</v>
      </c>
      <c r="D8" s="11">
        <f>D7/D9</f>
        <v>0.57597366977509601</v>
      </c>
      <c r="E8" s="11">
        <f>E7/E9</f>
        <v>2.7777777777777776E-2</v>
      </c>
      <c r="F8" s="39">
        <f>F7/F9</f>
        <v>4.0650406504065045E-3</v>
      </c>
      <c r="G8" s="38" t="s">
        <v>16</v>
      </c>
      <c r="H8" s="38">
        <f>H7/H9</f>
        <v>0</v>
      </c>
      <c r="I8" s="38" t="s">
        <v>16</v>
      </c>
      <c r="J8" s="10">
        <f>J7/J9</f>
        <v>0.66350156087408951</v>
      </c>
    </row>
    <row r="9" spans="1:10" s="14" customFormat="1" ht="29.25" customHeight="1" x14ac:dyDescent="0.25">
      <c r="A9" s="121" t="s">
        <v>30</v>
      </c>
      <c r="B9" s="40" t="s">
        <v>12</v>
      </c>
      <c r="C9" s="34">
        <f>C5+C7</f>
        <v>3662</v>
      </c>
      <c r="D9" s="35">
        <f>D5+D7</f>
        <v>3646</v>
      </c>
      <c r="E9" s="35">
        <f>E5+E7</f>
        <v>36</v>
      </c>
      <c r="F9" s="36">
        <f>F5+F7</f>
        <v>246</v>
      </c>
      <c r="G9" s="36">
        <v>0</v>
      </c>
      <c r="H9" s="35">
        <f>H5</f>
        <v>98</v>
      </c>
      <c r="I9" s="36">
        <v>0</v>
      </c>
      <c r="J9" s="34">
        <f>J5+J7</f>
        <v>7688</v>
      </c>
    </row>
    <row r="10" spans="1:10" ht="29.25" customHeight="1" thickBot="1" x14ac:dyDescent="0.3">
      <c r="A10" s="122"/>
      <c r="B10" s="37" t="s">
        <v>13</v>
      </c>
      <c r="C10" s="10">
        <f>C9/C9</f>
        <v>1</v>
      </c>
      <c r="D10" s="11">
        <f t="shared" ref="D10:J10" si="0">D9/D9</f>
        <v>1</v>
      </c>
      <c r="E10" s="11">
        <f t="shared" si="0"/>
        <v>1</v>
      </c>
      <c r="F10" s="39">
        <f t="shared" si="0"/>
        <v>1</v>
      </c>
      <c r="G10" s="38" t="s">
        <v>16</v>
      </c>
      <c r="H10" s="11">
        <f t="shared" ref="H10" si="1">H9/H9</f>
        <v>1</v>
      </c>
      <c r="I10" s="38" t="s">
        <v>16</v>
      </c>
      <c r="J10" s="10">
        <f t="shared" si="0"/>
        <v>1</v>
      </c>
    </row>
    <row r="11" spans="1:10" ht="54.75" customHeight="1" thickBot="1" x14ac:dyDescent="0.3">
      <c r="A11" s="15"/>
      <c r="B11" s="16"/>
      <c r="C11" s="17"/>
      <c r="D11" s="17"/>
      <c r="E11" s="19"/>
      <c r="F11" s="18"/>
      <c r="G11" s="19"/>
      <c r="H11" s="19"/>
      <c r="I11" s="19"/>
      <c r="J11" s="17"/>
    </row>
    <row r="12" spans="1:10" ht="35.25" customHeight="1" thickBot="1" x14ac:dyDescent="0.3">
      <c r="A12" s="117" t="s">
        <v>23</v>
      </c>
      <c r="B12" s="118"/>
      <c r="C12" s="21"/>
      <c r="D12" s="21"/>
      <c r="E12" s="21"/>
      <c r="F12" s="22"/>
      <c r="G12" s="23"/>
      <c r="H12" s="23"/>
      <c r="I12" s="23"/>
      <c r="J12" s="24"/>
    </row>
    <row r="13" spans="1:10" ht="35.25" customHeight="1" thickBot="1" x14ac:dyDescent="0.3">
      <c r="A13" s="119" t="s">
        <v>24</v>
      </c>
      <c r="B13" s="120"/>
      <c r="C13" s="41">
        <v>3</v>
      </c>
      <c r="D13" s="41">
        <v>7</v>
      </c>
      <c r="E13" s="41">
        <v>2</v>
      </c>
      <c r="F13" s="41">
        <v>1</v>
      </c>
      <c r="G13" s="41">
        <v>1</v>
      </c>
      <c r="H13" s="41">
        <v>1</v>
      </c>
      <c r="I13" s="41">
        <v>1</v>
      </c>
      <c r="J13" s="42">
        <f>+I13+H13+G13+F13+E13+D13+C13</f>
        <v>16</v>
      </c>
    </row>
    <row r="14" spans="1:10" ht="35.25" customHeight="1" thickBot="1" x14ac:dyDescent="0.3">
      <c r="A14" s="119" t="s">
        <v>25</v>
      </c>
      <c r="B14" s="120"/>
      <c r="C14" s="43">
        <v>5</v>
      </c>
      <c r="D14" s="43">
        <v>11</v>
      </c>
      <c r="E14" s="43">
        <v>2</v>
      </c>
      <c r="F14" s="43">
        <v>2</v>
      </c>
      <c r="G14" s="43">
        <v>1</v>
      </c>
      <c r="H14" s="43">
        <v>1</v>
      </c>
      <c r="I14" s="43">
        <v>3</v>
      </c>
      <c r="J14" s="44">
        <f>+I14+H14+G14+F14+E14+D14+C14</f>
        <v>25</v>
      </c>
    </row>
    <row r="15" spans="1:10" s="28" customFormat="1" ht="23.25" x14ac:dyDescent="0.35">
      <c r="A15" s="25" t="s">
        <v>26</v>
      </c>
      <c r="B15" s="25"/>
      <c r="C15" s="26"/>
      <c r="D15" s="26"/>
      <c r="E15" s="26"/>
      <c r="F15" s="27"/>
      <c r="I15"/>
      <c r="J15"/>
    </row>
    <row r="16" spans="1:10" s="28" customFormat="1" ht="118.5" customHeight="1" x14ac:dyDescent="0.25">
      <c r="A16" s="132" t="s">
        <v>31</v>
      </c>
      <c r="B16" s="132"/>
      <c r="C16" s="132"/>
      <c r="D16" s="132"/>
      <c r="E16" s="132"/>
      <c r="F16"/>
      <c r="I16"/>
      <c r="J16"/>
    </row>
  </sheetData>
  <mergeCells count="11">
    <mergeCell ref="A7:A8"/>
    <mergeCell ref="A1:J1"/>
    <mergeCell ref="A2:J2"/>
    <mergeCell ref="A3:B4"/>
    <mergeCell ref="C3:J3"/>
    <mergeCell ref="A5:A6"/>
    <mergeCell ref="A9:A10"/>
    <mergeCell ref="A12:B12"/>
    <mergeCell ref="A13:B13"/>
    <mergeCell ref="A14:B14"/>
    <mergeCell ref="A16:E16"/>
  </mergeCells>
  <pageMargins left="0.70866141732283472" right="0.70866141732283472" top="0.74803149606299213" bottom="0.74803149606299213" header="0.31496062992125984" footer="0.31496062992125984"/>
  <pageSetup paperSize="9" scale="54" orientation="landscape" r:id="rId1"/>
  <headerFooter>
    <oddFooter>&amp;L&amp;F&amp;C&amp;A&amp;R&amp;P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AQ40"/>
  <sheetViews>
    <sheetView zoomScale="41" zoomScaleNormal="41" workbookViewId="0">
      <selection sqref="A1:AH1"/>
    </sheetView>
  </sheetViews>
  <sheetFormatPr baseColWidth="10" defaultRowHeight="15" x14ac:dyDescent="0.25"/>
  <cols>
    <col min="1" max="1" width="21.7109375" customWidth="1"/>
    <col min="2" max="2" width="10.5703125" style="77" customWidth="1"/>
    <col min="3" max="5" width="11.85546875" style="30" customWidth="1"/>
    <col min="6" max="18" width="11.85546875" customWidth="1"/>
    <col min="19" max="19" width="11.85546875" style="28" customWidth="1"/>
    <col min="20" max="20" width="15.140625" style="28" customWidth="1"/>
    <col min="21" max="21" width="12.42578125" style="28" customWidth="1"/>
    <col min="22" max="22" width="16.42578125" style="28" customWidth="1"/>
    <col min="23" max="26" width="11.85546875" style="28" customWidth="1"/>
    <col min="27" max="30" width="11.85546875" customWidth="1"/>
    <col min="31" max="32" width="16" customWidth="1"/>
    <col min="33" max="34" width="14.7109375" customWidth="1"/>
    <col min="35" max="35" width="17.7109375" style="1" customWidth="1"/>
    <col min="36" max="41" width="18.85546875" style="1" customWidth="1"/>
    <col min="42" max="16384" width="11.42578125" style="1"/>
  </cols>
  <sheetData>
    <row r="1" spans="1:34" ht="51.75" customHeight="1" x14ac:dyDescent="0.25">
      <c r="A1" s="123" t="s">
        <v>42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row>
    <row r="2" spans="1:34" ht="59.25" customHeight="1" thickBot="1" x14ac:dyDescent="0.3">
      <c r="A2" s="123" t="s">
        <v>49</v>
      </c>
      <c r="B2" s="123"/>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row>
    <row r="3" spans="1:34" ht="51.75" customHeight="1" thickBot="1" x14ac:dyDescent="0.3">
      <c r="A3" s="125" t="s">
        <v>43</v>
      </c>
      <c r="B3" s="126"/>
      <c r="C3" s="130" t="s">
        <v>2</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1"/>
    </row>
    <row r="4" spans="1:34" ht="45" customHeight="1" thickBot="1" x14ac:dyDescent="0.3">
      <c r="A4" s="127"/>
      <c r="B4" s="128"/>
      <c r="C4" s="153" t="s">
        <v>3</v>
      </c>
      <c r="D4" s="153"/>
      <c r="E4" s="153"/>
      <c r="F4" s="154"/>
      <c r="G4" s="152" t="s">
        <v>4</v>
      </c>
      <c r="H4" s="153"/>
      <c r="I4" s="153"/>
      <c r="J4" s="154"/>
      <c r="K4" s="152" t="s">
        <v>5</v>
      </c>
      <c r="L4" s="153"/>
      <c r="M4" s="153"/>
      <c r="N4" s="154"/>
      <c r="O4" s="152" t="s">
        <v>6</v>
      </c>
      <c r="P4" s="153"/>
      <c r="Q4" s="153"/>
      <c r="R4" s="154"/>
      <c r="S4" s="152" t="s">
        <v>7</v>
      </c>
      <c r="T4" s="153"/>
      <c r="U4" s="153"/>
      <c r="V4" s="154"/>
      <c r="W4" s="152" t="s">
        <v>8</v>
      </c>
      <c r="X4" s="153"/>
      <c r="Y4" s="153"/>
      <c r="Z4" s="154"/>
      <c r="AA4" s="152" t="s">
        <v>9</v>
      </c>
      <c r="AB4" s="153"/>
      <c r="AC4" s="153"/>
      <c r="AD4" s="154"/>
      <c r="AE4" s="152" t="s">
        <v>10</v>
      </c>
      <c r="AF4" s="153"/>
      <c r="AG4" s="153"/>
      <c r="AH4" s="154"/>
    </row>
    <row r="5" spans="1:34" ht="42.75" customHeight="1" thickBot="1" x14ac:dyDescent="0.3">
      <c r="A5" s="127"/>
      <c r="B5" s="128"/>
      <c r="C5" s="155" t="s">
        <v>33</v>
      </c>
      <c r="D5" s="155"/>
      <c r="E5" s="155"/>
      <c r="F5" s="156"/>
      <c r="G5" s="157" t="s">
        <v>33</v>
      </c>
      <c r="H5" s="155"/>
      <c r="I5" s="155"/>
      <c r="J5" s="156"/>
      <c r="K5" s="157" t="s">
        <v>33</v>
      </c>
      <c r="L5" s="155"/>
      <c r="M5" s="155"/>
      <c r="N5" s="156"/>
      <c r="O5" s="157" t="s">
        <v>33</v>
      </c>
      <c r="P5" s="155"/>
      <c r="Q5" s="155"/>
      <c r="R5" s="156"/>
      <c r="S5" s="157" t="s">
        <v>33</v>
      </c>
      <c r="T5" s="155"/>
      <c r="U5" s="155"/>
      <c r="V5" s="155"/>
      <c r="W5" s="157" t="s">
        <v>33</v>
      </c>
      <c r="X5" s="155"/>
      <c r="Y5" s="155"/>
      <c r="Z5" s="156"/>
      <c r="AA5" s="157" t="s">
        <v>33</v>
      </c>
      <c r="AB5" s="155"/>
      <c r="AC5" s="155"/>
      <c r="AD5" s="156"/>
      <c r="AE5" s="155" t="s">
        <v>33</v>
      </c>
      <c r="AF5" s="155"/>
      <c r="AG5" s="155"/>
      <c r="AH5" s="156"/>
    </row>
    <row r="6" spans="1:34" ht="42.75" customHeight="1" thickBot="1" x14ac:dyDescent="0.3">
      <c r="A6" s="133"/>
      <c r="B6" s="134"/>
      <c r="C6" s="59" t="s">
        <v>34</v>
      </c>
      <c r="D6" s="60" t="s">
        <v>35</v>
      </c>
      <c r="E6" s="61" t="s">
        <v>36</v>
      </c>
      <c r="F6" s="62" t="s">
        <v>37</v>
      </c>
      <c r="G6" s="63" t="s">
        <v>34</v>
      </c>
      <c r="H6" s="60" t="s">
        <v>35</v>
      </c>
      <c r="I6" s="61" t="s">
        <v>36</v>
      </c>
      <c r="J6" s="62" t="s">
        <v>37</v>
      </c>
      <c r="K6" s="63" t="s">
        <v>34</v>
      </c>
      <c r="L6" s="60" t="s">
        <v>35</v>
      </c>
      <c r="M6" s="61" t="s">
        <v>36</v>
      </c>
      <c r="N6" s="62" t="s">
        <v>37</v>
      </c>
      <c r="O6" s="63" t="s">
        <v>34</v>
      </c>
      <c r="P6" s="60" t="s">
        <v>35</v>
      </c>
      <c r="Q6" s="61" t="s">
        <v>36</v>
      </c>
      <c r="R6" s="62" t="s">
        <v>37</v>
      </c>
      <c r="S6" s="63" t="s">
        <v>34</v>
      </c>
      <c r="T6" s="60" t="s">
        <v>35</v>
      </c>
      <c r="U6" s="61" t="s">
        <v>36</v>
      </c>
      <c r="V6" s="61" t="s">
        <v>37</v>
      </c>
      <c r="W6" s="63" t="s">
        <v>34</v>
      </c>
      <c r="X6" s="60" t="s">
        <v>35</v>
      </c>
      <c r="Y6" s="61" t="s">
        <v>36</v>
      </c>
      <c r="Z6" s="62" t="s">
        <v>37</v>
      </c>
      <c r="AA6" s="63" t="s">
        <v>34</v>
      </c>
      <c r="AB6" s="60" t="s">
        <v>35</v>
      </c>
      <c r="AC6" s="61" t="s">
        <v>36</v>
      </c>
      <c r="AD6" s="62" t="s">
        <v>37</v>
      </c>
      <c r="AE6" s="59" t="s">
        <v>34</v>
      </c>
      <c r="AF6" s="60" t="s">
        <v>35</v>
      </c>
      <c r="AG6" s="61" t="s">
        <v>36</v>
      </c>
      <c r="AH6" s="62" t="s">
        <v>37</v>
      </c>
    </row>
    <row r="7" spans="1:34" ht="33.75" customHeight="1" x14ac:dyDescent="0.25">
      <c r="A7" s="150">
        <v>43101</v>
      </c>
      <c r="B7" s="64" t="s">
        <v>12</v>
      </c>
      <c r="C7" s="65">
        <v>1851</v>
      </c>
      <c r="D7" s="66">
        <v>277</v>
      </c>
      <c r="E7" s="66">
        <v>29</v>
      </c>
      <c r="F7" s="67">
        <f>C7+D7+E7</f>
        <v>2157</v>
      </c>
      <c r="G7" s="65">
        <v>2396</v>
      </c>
      <c r="H7" s="66">
        <v>243</v>
      </c>
      <c r="I7" s="66">
        <v>16</v>
      </c>
      <c r="J7" s="67">
        <f>G7+H7+I7</f>
        <v>2655</v>
      </c>
      <c r="K7" s="65">
        <v>322</v>
      </c>
      <c r="L7" s="66">
        <v>60</v>
      </c>
      <c r="M7" s="68">
        <v>0</v>
      </c>
      <c r="N7" s="67">
        <f>K7+L7+M7</f>
        <v>382</v>
      </c>
      <c r="O7" s="65">
        <v>456</v>
      </c>
      <c r="P7" s="66">
        <v>117</v>
      </c>
      <c r="Q7" s="66">
        <v>0</v>
      </c>
      <c r="R7" s="67">
        <f>O7+P7+Q7</f>
        <v>573</v>
      </c>
      <c r="S7" s="65">
        <v>708</v>
      </c>
      <c r="T7" s="68">
        <v>175</v>
      </c>
      <c r="U7" s="68">
        <v>0</v>
      </c>
      <c r="V7" s="67">
        <f>S7+T7+U7</f>
        <v>883</v>
      </c>
      <c r="W7" s="65">
        <v>723</v>
      </c>
      <c r="X7" s="66">
        <v>99</v>
      </c>
      <c r="Y7" s="66">
        <v>0</v>
      </c>
      <c r="Z7" s="67">
        <f>W7+X7+Y7</f>
        <v>822</v>
      </c>
      <c r="AA7" s="68" t="s">
        <v>15</v>
      </c>
      <c r="AB7" s="68" t="s">
        <v>15</v>
      </c>
      <c r="AC7" s="68" t="s">
        <v>15</v>
      </c>
      <c r="AD7" s="68" t="s">
        <v>15</v>
      </c>
      <c r="AE7" s="65">
        <v>6456</v>
      </c>
      <c r="AF7" s="66">
        <v>971</v>
      </c>
      <c r="AG7" s="66">
        <v>45</v>
      </c>
      <c r="AH7" s="67">
        <f>AE7+AF7+AG7</f>
        <v>7472</v>
      </c>
    </row>
    <row r="8" spans="1:34" ht="33.75" customHeight="1" thickBot="1" x14ac:dyDescent="0.3">
      <c r="A8" s="151"/>
      <c r="B8" s="69" t="s">
        <v>13</v>
      </c>
      <c r="C8" s="70">
        <f>C7/C$31</f>
        <v>0.11843368097766972</v>
      </c>
      <c r="D8" s="71">
        <f t="shared" ref="D8:X22" si="0">D7/D$31</f>
        <v>0.10996427153632393</v>
      </c>
      <c r="E8" s="71">
        <f t="shared" si="0"/>
        <v>3.9835164835164832E-2</v>
      </c>
      <c r="F8" s="72">
        <f t="shared" si="0"/>
        <v>0.11427209154481882</v>
      </c>
      <c r="G8" s="70">
        <f t="shared" si="0"/>
        <v>0.13599727551367918</v>
      </c>
      <c r="H8" s="71">
        <f t="shared" si="0"/>
        <v>0.10184409052808047</v>
      </c>
      <c r="I8" s="71">
        <f t="shared" si="0"/>
        <v>0.35555555555555557</v>
      </c>
      <c r="J8" s="72">
        <f t="shared" si="0"/>
        <v>0.1324255573844082</v>
      </c>
      <c r="K8" s="70">
        <f t="shared" si="0"/>
        <v>0.10485183979159883</v>
      </c>
      <c r="L8" s="71">
        <f t="shared" si="0"/>
        <v>0.16713091922005571</v>
      </c>
      <c r="M8" s="73" t="s">
        <v>16</v>
      </c>
      <c r="N8" s="72">
        <f t="shared" ref="N8" si="1">N7/N$31</f>
        <v>0.11137026239067055</v>
      </c>
      <c r="O8" s="70">
        <f t="shared" si="0"/>
        <v>0.11518060116190958</v>
      </c>
      <c r="P8" s="71">
        <f t="shared" si="0"/>
        <v>0.11665004985044865</v>
      </c>
      <c r="Q8" s="71">
        <f t="shared" si="0"/>
        <v>0</v>
      </c>
      <c r="R8" s="72">
        <f t="shared" si="0"/>
        <v>0.11531495270678205</v>
      </c>
      <c r="S8" s="70">
        <f t="shared" si="0"/>
        <v>8.6541987532086542E-2</v>
      </c>
      <c r="T8" s="71">
        <f t="shared" si="0"/>
        <v>0.10103926096997691</v>
      </c>
      <c r="U8" s="71" t="s">
        <v>16</v>
      </c>
      <c r="V8" s="72">
        <f t="shared" ref="V8" si="2">V7/V$31</f>
        <v>8.9074952083123174E-2</v>
      </c>
      <c r="W8" s="70">
        <f t="shared" si="0"/>
        <v>0.2109716953603735</v>
      </c>
      <c r="X8" s="71">
        <f t="shared" si="0"/>
        <v>0.16445182724252491</v>
      </c>
      <c r="Y8" s="73" t="s">
        <v>16</v>
      </c>
      <c r="Z8" s="72">
        <f t="shared" ref="Z8" si="3">Z7/Z$31</f>
        <v>0.20402084884586746</v>
      </c>
      <c r="AA8" s="73" t="s">
        <v>16</v>
      </c>
      <c r="AB8" s="73" t="s">
        <v>16</v>
      </c>
      <c r="AC8" s="73" t="s">
        <v>16</v>
      </c>
      <c r="AD8" s="73" t="s">
        <v>16</v>
      </c>
      <c r="AE8" s="70">
        <f t="shared" ref="AE8:AH8" si="4">AE7/AE$31</f>
        <v>0.12442902572997977</v>
      </c>
      <c r="AF8" s="71">
        <f t="shared" si="4"/>
        <v>0.11289384955237763</v>
      </c>
      <c r="AG8" s="71">
        <f t="shared" si="4"/>
        <v>5.7692307692307696E-2</v>
      </c>
      <c r="AH8" s="72">
        <f t="shared" si="4"/>
        <v>0.12195997780171711</v>
      </c>
    </row>
    <row r="9" spans="1:34" ht="33.75" customHeight="1" x14ac:dyDescent="0.25">
      <c r="A9" s="150">
        <v>43132</v>
      </c>
      <c r="B9" s="74" t="s">
        <v>12</v>
      </c>
      <c r="C9" s="65">
        <v>1769</v>
      </c>
      <c r="D9" s="66">
        <v>270</v>
      </c>
      <c r="E9" s="66">
        <v>3</v>
      </c>
      <c r="F9" s="67">
        <f t="shared" ref="F9" si="5">C9+D9+E9</f>
        <v>2042</v>
      </c>
      <c r="G9" s="65">
        <v>2367</v>
      </c>
      <c r="H9" s="66">
        <v>199</v>
      </c>
      <c r="I9" s="66">
        <v>4</v>
      </c>
      <c r="J9" s="67">
        <f t="shared" ref="J9" si="6">G9+H9+I9</f>
        <v>2570</v>
      </c>
      <c r="K9" s="65">
        <v>294</v>
      </c>
      <c r="L9" s="66">
        <v>39</v>
      </c>
      <c r="M9" s="68">
        <v>0</v>
      </c>
      <c r="N9" s="67">
        <f t="shared" ref="N9" si="7">K9+L9+M9</f>
        <v>333</v>
      </c>
      <c r="O9" s="65">
        <v>533</v>
      </c>
      <c r="P9" s="66">
        <v>148</v>
      </c>
      <c r="Q9" s="66">
        <v>0</v>
      </c>
      <c r="R9" s="67">
        <f t="shared" ref="R9" si="8">O9+P9+Q9</f>
        <v>681</v>
      </c>
      <c r="S9" s="65">
        <v>554</v>
      </c>
      <c r="T9" s="66">
        <v>252</v>
      </c>
      <c r="U9" s="66">
        <v>0</v>
      </c>
      <c r="V9" s="67">
        <f t="shared" ref="V9" si="9">S9+T9+U9</f>
        <v>806</v>
      </c>
      <c r="W9" s="65">
        <v>708</v>
      </c>
      <c r="X9" s="66">
        <v>104</v>
      </c>
      <c r="Y9" s="66">
        <v>0</v>
      </c>
      <c r="Z9" s="67">
        <f t="shared" ref="Z9" si="10">W9+X9+Y9</f>
        <v>812</v>
      </c>
      <c r="AA9" s="68" t="s">
        <v>15</v>
      </c>
      <c r="AB9" s="68" t="s">
        <v>15</v>
      </c>
      <c r="AC9" s="68" t="s">
        <v>15</v>
      </c>
      <c r="AD9" s="68" t="s">
        <v>15</v>
      </c>
      <c r="AE9" s="65">
        <v>6225</v>
      </c>
      <c r="AF9" s="66">
        <v>1012</v>
      </c>
      <c r="AG9" s="66">
        <v>7</v>
      </c>
      <c r="AH9" s="67">
        <f t="shared" ref="AH9" si="11">AE9+AF9+AG9</f>
        <v>7244</v>
      </c>
    </row>
    <row r="10" spans="1:34" ht="33.75" customHeight="1" thickBot="1" x14ac:dyDescent="0.3">
      <c r="A10" s="151"/>
      <c r="B10" s="69" t="s">
        <v>13</v>
      </c>
      <c r="C10" s="70">
        <f>C9/C$31</f>
        <v>0.11318702412182481</v>
      </c>
      <c r="D10" s="71">
        <f t="shared" si="0"/>
        <v>0.10718539102818579</v>
      </c>
      <c r="E10" s="71">
        <f t="shared" si="0"/>
        <v>4.120879120879121E-3</v>
      </c>
      <c r="F10" s="72">
        <f t="shared" si="0"/>
        <v>0.10817969908878999</v>
      </c>
      <c r="G10" s="70">
        <f t="shared" si="0"/>
        <v>0.13435123169485752</v>
      </c>
      <c r="H10" s="71">
        <f t="shared" si="0"/>
        <v>8.3403185247275774E-2</v>
      </c>
      <c r="I10" s="71">
        <f t="shared" si="0"/>
        <v>8.8888888888888892E-2</v>
      </c>
      <c r="J10" s="72">
        <f t="shared" si="0"/>
        <v>0.12818594443613149</v>
      </c>
      <c r="K10" s="70">
        <f t="shared" si="0"/>
        <v>9.5734288505372842E-2</v>
      </c>
      <c r="L10" s="71">
        <f t="shared" si="0"/>
        <v>0.10863509749303621</v>
      </c>
      <c r="M10" s="73" t="s">
        <v>16</v>
      </c>
      <c r="N10" s="72">
        <f t="shared" si="0"/>
        <v>9.7084548104956273E-2</v>
      </c>
      <c r="O10" s="70">
        <f t="shared" si="0"/>
        <v>0.13462995705986361</v>
      </c>
      <c r="P10" s="71">
        <f t="shared" si="0"/>
        <v>0.14755732801595214</v>
      </c>
      <c r="Q10" s="71">
        <f t="shared" si="0"/>
        <v>0</v>
      </c>
      <c r="R10" s="72">
        <f t="shared" si="0"/>
        <v>0.13704970819078285</v>
      </c>
      <c r="S10" s="70">
        <f t="shared" si="0"/>
        <v>6.7717882899401047E-2</v>
      </c>
      <c r="T10" s="71">
        <f t="shared" si="0"/>
        <v>0.14549653579676675</v>
      </c>
      <c r="U10" s="73" t="s">
        <v>16</v>
      </c>
      <c r="V10" s="72">
        <f t="shared" ref="V10" si="12">V9/V$31</f>
        <v>8.1307374155149797E-2</v>
      </c>
      <c r="W10" s="70">
        <f t="shared" si="0"/>
        <v>0.20659468923256494</v>
      </c>
      <c r="X10" s="71">
        <f t="shared" si="0"/>
        <v>0.17275747508305647</v>
      </c>
      <c r="Y10" s="73" t="s">
        <v>16</v>
      </c>
      <c r="Z10" s="72">
        <f t="shared" ref="Z10" si="13">Z9/Z$31</f>
        <v>0.20153884338545544</v>
      </c>
      <c r="AA10" s="73" t="s">
        <v>16</v>
      </c>
      <c r="AB10" s="73" t="s">
        <v>16</v>
      </c>
      <c r="AC10" s="73" t="s">
        <v>16</v>
      </c>
      <c r="AD10" s="73" t="s">
        <v>16</v>
      </c>
      <c r="AE10" s="70">
        <f t="shared" ref="AE10:AF10" si="14">AE9/AE$31</f>
        <v>0.11997687192830297</v>
      </c>
      <c r="AF10" s="71">
        <f t="shared" si="14"/>
        <v>0.11766073712359028</v>
      </c>
      <c r="AG10" s="71">
        <f>AG9/AG$31</f>
        <v>8.9743589743589737E-3</v>
      </c>
      <c r="AH10" s="72">
        <f t="shared" ref="AH10" si="15">AH9/AH$31</f>
        <v>0.11823850096301375</v>
      </c>
    </row>
    <row r="11" spans="1:34" ht="33.75" customHeight="1" x14ac:dyDescent="0.25">
      <c r="A11" s="150">
        <v>43160</v>
      </c>
      <c r="B11" s="74" t="s">
        <v>12</v>
      </c>
      <c r="C11" s="65">
        <v>1909</v>
      </c>
      <c r="D11" s="66">
        <v>347</v>
      </c>
      <c r="E11" s="66">
        <v>6</v>
      </c>
      <c r="F11" s="67">
        <f t="shared" ref="F11" si="16">C11+D11+E11</f>
        <v>2262</v>
      </c>
      <c r="G11" s="65">
        <v>2498</v>
      </c>
      <c r="H11" s="66">
        <v>262</v>
      </c>
      <c r="I11" s="66">
        <v>0</v>
      </c>
      <c r="J11" s="67">
        <f t="shared" ref="J11" si="17">G11+H11+I11</f>
        <v>2760</v>
      </c>
      <c r="K11" s="65">
        <v>429</v>
      </c>
      <c r="L11" s="66">
        <v>34</v>
      </c>
      <c r="M11" s="68">
        <v>0</v>
      </c>
      <c r="N11" s="67">
        <f t="shared" ref="N11" si="18">K11+L11+M11</f>
        <v>463</v>
      </c>
      <c r="O11" s="65">
        <v>441</v>
      </c>
      <c r="P11" s="66">
        <v>121</v>
      </c>
      <c r="Q11" s="66">
        <v>0</v>
      </c>
      <c r="R11" s="67">
        <f t="shared" ref="R11" si="19">O11+P11+Q11</f>
        <v>562</v>
      </c>
      <c r="S11" s="65">
        <v>624</v>
      </c>
      <c r="T11" s="66">
        <v>237</v>
      </c>
      <c r="U11" s="66">
        <v>0</v>
      </c>
      <c r="V11" s="67">
        <f t="shared" ref="V11" si="20">S11+T11+U11</f>
        <v>861</v>
      </c>
      <c r="W11" s="65">
        <v>825</v>
      </c>
      <c r="X11" s="66">
        <v>142</v>
      </c>
      <c r="Y11" s="66">
        <v>0</v>
      </c>
      <c r="Z11" s="67">
        <f t="shared" ref="Z11" si="21">W11+X11+Y11</f>
        <v>967</v>
      </c>
      <c r="AA11" s="68" t="s">
        <v>15</v>
      </c>
      <c r="AB11" s="68" t="s">
        <v>15</v>
      </c>
      <c r="AC11" s="68" t="s">
        <v>15</v>
      </c>
      <c r="AD11" s="68" t="s">
        <v>15</v>
      </c>
      <c r="AE11" s="65">
        <v>6726</v>
      </c>
      <c r="AF11" s="66">
        <v>1143</v>
      </c>
      <c r="AG11" s="66">
        <v>6</v>
      </c>
      <c r="AH11" s="67">
        <f t="shared" ref="AH11" si="22">AE11+AF11+AG11</f>
        <v>7875</v>
      </c>
    </row>
    <row r="12" spans="1:34" ht="33.75" customHeight="1" thickBot="1" x14ac:dyDescent="0.3">
      <c r="A12" s="151"/>
      <c r="B12" s="69" t="s">
        <v>13</v>
      </c>
      <c r="C12" s="70">
        <f>C11/C$31</f>
        <v>0.12214473094887708</v>
      </c>
      <c r="D12" s="71">
        <f t="shared" si="0"/>
        <v>0.13775307661770544</v>
      </c>
      <c r="E12" s="71">
        <f t="shared" si="0"/>
        <v>8.241758241758242E-3</v>
      </c>
      <c r="F12" s="72">
        <f t="shared" si="0"/>
        <v>0.11983471074380166</v>
      </c>
      <c r="G12" s="70">
        <f t="shared" si="0"/>
        <v>0.14178680894539675</v>
      </c>
      <c r="H12" s="71">
        <f t="shared" si="0"/>
        <v>0.10980720871751885</v>
      </c>
      <c r="I12" s="71">
        <f t="shared" si="0"/>
        <v>0</v>
      </c>
      <c r="J12" s="72">
        <f t="shared" si="0"/>
        <v>0.13766272632051474</v>
      </c>
      <c r="K12" s="70">
        <f t="shared" si="0"/>
        <v>0.13969391077824814</v>
      </c>
      <c r="L12" s="71">
        <f t="shared" si="0"/>
        <v>9.4707520891364902E-2</v>
      </c>
      <c r="M12" s="73" t="s">
        <v>16</v>
      </c>
      <c r="N12" s="72">
        <f t="shared" si="0"/>
        <v>0.13498542274052477</v>
      </c>
      <c r="O12" s="70">
        <f t="shared" si="0"/>
        <v>0.11139176559737307</v>
      </c>
      <c r="P12" s="71">
        <f t="shared" si="0"/>
        <v>0.12063808574277168</v>
      </c>
      <c r="Q12" s="71">
        <f t="shared" si="0"/>
        <v>0</v>
      </c>
      <c r="R12" s="72">
        <f t="shared" si="0"/>
        <v>0.11310122761118938</v>
      </c>
      <c r="S12" s="70">
        <f t="shared" si="0"/>
        <v>7.6274294096076278E-2</v>
      </c>
      <c r="T12" s="71">
        <f t="shared" si="0"/>
        <v>0.13683602771362588</v>
      </c>
      <c r="U12" s="73" t="s">
        <v>16</v>
      </c>
      <c r="V12" s="72">
        <f t="shared" ref="V12" si="23">V11/V$31</f>
        <v>8.6855644103702209E-2</v>
      </c>
      <c r="W12" s="70">
        <f t="shared" si="0"/>
        <v>0.24073533702947184</v>
      </c>
      <c r="X12" s="71">
        <f t="shared" si="0"/>
        <v>0.23588039867109634</v>
      </c>
      <c r="Y12" s="73" t="s">
        <v>16</v>
      </c>
      <c r="Z12" s="72">
        <f t="shared" ref="Z12" si="24">Z11/Z$31</f>
        <v>0.24000992802184165</v>
      </c>
      <c r="AA12" s="73" t="s">
        <v>16</v>
      </c>
      <c r="AB12" s="73" t="s">
        <v>16</v>
      </c>
      <c r="AC12" s="73" t="s">
        <v>16</v>
      </c>
      <c r="AD12" s="73" t="s">
        <v>16</v>
      </c>
      <c r="AE12" s="70">
        <f t="shared" ref="AE12:AF12" si="25">AE11/AE$31</f>
        <v>0.12963284186180976</v>
      </c>
      <c r="AF12" s="71">
        <f t="shared" si="25"/>
        <v>0.13289152424136727</v>
      </c>
      <c r="AG12" s="71">
        <f>AG11/AG$31</f>
        <v>7.6923076923076927E-3</v>
      </c>
      <c r="AH12" s="72">
        <f t="shared" ref="AH12" si="26">AH11/AH$31</f>
        <v>0.12853785133679366</v>
      </c>
    </row>
    <row r="13" spans="1:34" ht="33.75" customHeight="1" x14ac:dyDescent="0.25">
      <c r="A13" s="150">
        <v>43191</v>
      </c>
      <c r="B13" s="74" t="s">
        <v>12</v>
      </c>
      <c r="C13" s="65">
        <v>1010</v>
      </c>
      <c r="D13" s="66">
        <v>263</v>
      </c>
      <c r="E13" s="66">
        <v>45</v>
      </c>
      <c r="F13" s="67">
        <f t="shared" ref="F13" si="27">C13+D13+E13</f>
        <v>1318</v>
      </c>
      <c r="G13" s="65">
        <v>1536</v>
      </c>
      <c r="H13" s="66">
        <v>217</v>
      </c>
      <c r="I13" s="66">
        <v>1</v>
      </c>
      <c r="J13" s="67">
        <f t="shared" ref="J13" si="28">G13+H13+I13</f>
        <v>1754</v>
      </c>
      <c r="K13" s="65">
        <v>13</v>
      </c>
      <c r="L13" s="66">
        <v>3</v>
      </c>
      <c r="M13" s="68">
        <v>0</v>
      </c>
      <c r="N13" s="67">
        <f t="shared" ref="N13" si="29">K13+L13+M13</f>
        <v>16</v>
      </c>
      <c r="O13" s="65">
        <v>200</v>
      </c>
      <c r="P13" s="66">
        <v>34</v>
      </c>
      <c r="Q13" s="66">
        <v>0</v>
      </c>
      <c r="R13" s="67">
        <f t="shared" ref="R13" si="30">O13+P13+Q13</f>
        <v>234</v>
      </c>
      <c r="S13" s="65">
        <v>710</v>
      </c>
      <c r="T13" s="66">
        <v>239</v>
      </c>
      <c r="U13" s="66">
        <v>0</v>
      </c>
      <c r="V13" s="67">
        <f t="shared" ref="V13" si="31">S13+T13+U13</f>
        <v>949</v>
      </c>
      <c r="W13" s="66">
        <v>0</v>
      </c>
      <c r="X13" s="66">
        <v>0</v>
      </c>
      <c r="Y13" s="66">
        <v>0</v>
      </c>
      <c r="Z13" s="67">
        <f t="shared" ref="Z13" si="32">W13+X13+Y13</f>
        <v>0</v>
      </c>
      <c r="AA13" s="68" t="s">
        <v>15</v>
      </c>
      <c r="AB13" s="68" t="s">
        <v>15</v>
      </c>
      <c r="AC13" s="68" t="s">
        <v>15</v>
      </c>
      <c r="AD13" s="68" t="s">
        <v>15</v>
      </c>
      <c r="AE13" s="65">
        <v>3469</v>
      </c>
      <c r="AF13" s="66">
        <v>756</v>
      </c>
      <c r="AG13" s="66">
        <v>46</v>
      </c>
      <c r="AH13" s="67">
        <f t="shared" ref="AH13" si="33">AE13+AF13+AG13</f>
        <v>4271</v>
      </c>
    </row>
    <row r="14" spans="1:34" ht="33.75" customHeight="1" thickBot="1" x14ac:dyDescent="0.3">
      <c r="A14" s="151"/>
      <c r="B14" s="69" t="s">
        <v>13</v>
      </c>
      <c r="C14" s="70">
        <f>C13/C$31</f>
        <v>6.4623456395162843E-2</v>
      </c>
      <c r="D14" s="71">
        <f t="shared" si="0"/>
        <v>0.10440651052004764</v>
      </c>
      <c r="E14" s="71">
        <f t="shared" si="0"/>
        <v>6.1813186813186816E-2</v>
      </c>
      <c r="F14" s="72">
        <f t="shared" si="0"/>
        <v>6.9824115278660739E-2</v>
      </c>
      <c r="G14" s="70">
        <f t="shared" si="0"/>
        <v>8.7183562265864462E-2</v>
      </c>
      <c r="H14" s="71">
        <f t="shared" si="0"/>
        <v>9.0947191953059517E-2</v>
      </c>
      <c r="I14" s="71">
        <f t="shared" si="0"/>
        <v>2.2222222222222223E-2</v>
      </c>
      <c r="J14" s="72">
        <f t="shared" si="0"/>
        <v>8.7485660132674947E-2</v>
      </c>
      <c r="K14" s="70">
        <f t="shared" si="0"/>
        <v>4.2331488114620642E-3</v>
      </c>
      <c r="L14" s="71">
        <f t="shared" si="0"/>
        <v>8.356545961002786E-3</v>
      </c>
      <c r="M14" s="73" t="s">
        <v>16</v>
      </c>
      <c r="N14" s="72">
        <f t="shared" si="0"/>
        <v>4.6647230320699708E-3</v>
      </c>
      <c r="O14" s="70">
        <f t="shared" si="0"/>
        <v>5.0517807527153319E-2</v>
      </c>
      <c r="P14" s="71">
        <f t="shared" si="0"/>
        <v>3.3898305084745763E-2</v>
      </c>
      <c r="Q14" s="71">
        <f t="shared" si="0"/>
        <v>0</v>
      </c>
      <c r="R14" s="72">
        <f t="shared" si="0"/>
        <v>4.709197021533508E-2</v>
      </c>
      <c r="S14" s="70">
        <f t="shared" si="0"/>
        <v>8.6786456423420116E-2</v>
      </c>
      <c r="T14" s="71">
        <f t="shared" si="0"/>
        <v>0.13799076212471131</v>
      </c>
      <c r="U14" s="73" t="s">
        <v>16</v>
      </c>
      <c r="V14" s="72">
        <f t="shared" ref="V14" si="34">V13/V$31</f>
        <v>9.5732876021386054E-2</v>
      </c>
      <c r="W14" s="73" t="s">
        <v>16</v>
      </c>
      <c r="X14" s="73" t="s">
        <v>16</v>
      </c>
      <c r="Y14" s="73" t="s">
        <v>16</v>
      </c>
      <c r="Z14" s="72">
        <f t="shared" ref="Z14" si="35">Z13/Z$31</f>
        <v>0</v>
      </c>
      <c r="AA14" s="73" t="s">
        <v>16</v>
      </c>
      <c r="AB14" s="73" t="s">
        <v>16</v>
      </c>
      <c r="AC14" s="73" t="s">
        <v>16</v>
      </c>
      <c r="AD14" s="73" t="s">
        <v>16</v>
      </c>
      <c r="AE14" s="70">
        <f t="shared" ref="AE14:AF22" si="36">AE13/AE$31</f>
        <v>6.685940059747518E-2</v>
      </c>
      <c r="AF14" s="71">
        <f t="shared" si="36"/>
        <v>8.7896756191140568E-2</v>
      </c>
      <c r="AG14" s="71">
        <f>AG13/AG$31</f>
        <v>5.8974358974358973E-2</v>
      </c>
      <c r="AH14" s="72">
        <f t="shared" ref="AH14" si="37">AH13/AH$31</f>
        <v>6.9712401658342305E-2</v>
      </c>
    </row>
    <row r="15" spans="1:34" ht="33.75" customHeight="1" x14ac:dyDescent="0.25">
      <c r="A15" s="150">
        <v>43221</v>
      </c>
      <c r="B15" s="74" t="s">
        <v>12</v>
      </c>
      <c r="C15" s="65">
        <v>944</v>
      </c>
      <c r="D15" s="66">
        <v>162</v>
      </c>
      <c r="E15" s="66">
        <v>29</v>
      </c>
      <c r="F15" s="67">
        <f t="shared" ref="F15" si="38">C15+D15+E15</f>
        <v>1135</v>
      </c>
      <c r="G15" s="65">
        <v>901</v>
      </c>
      <c r="H15" s="66">
        <v>187</v>
      </c>
      <c r="I15" s="66">
        <v>4</v>
      </c>
      <c r="J15" s="67">
        <f t="shared" ref="J15" si="39">G15+H15+I15</f>
        <v>1092</v>
      </c>
      <c r="K15" s="65">
        <v>14</v>
      </c>
      <c r="L15" s="66">
        <v>2</v>
      </c>
      <c r="M15" s="68">
        <v>0</v>
      </c>
      <c r="N15" s="67">
        <f t="shared" ref="N15" si="40">K15+L15+M15</f>
        <v>16</v>
      </c>
      <c r="O15" s="65">
        <v>234</v>
      </c>
      <c r="P15" s="66">
        <v>36</v>
      </c>
      <c r="Q15" s="66">
        <v>3</v>
      </c>
      <c r="R15" s="67">
        <f t="shared" ref="R15" si="41">O15+P15+Q15</f>
        <v>273</v>
      </c>
      <c r="S15" s="65">
        <v>721</v>
      </c>
      <c r="T15" s="66">
        <v>170</v>
      </c>
      <c r="U15" s="66">
        <v>0</v>
      </c>
      <c r="V15" s="67">
        <f t="shared" ref="V15" si="42">S15+T15+U15</f>
        <v>891</v>
      </c>
      <c r="W15" s="66">
        <v>0</v>
      </c>
      <c r="X15" s="66">
        <v>0</v>
      </c>
      <c r="Y15" s="66">
        <v>0</v>
      </c>
      <c r="Z15" s="67">
        <f t="shared" ref="Z15" si="43">W15+X15+Y15</f>
        <v>0</v>
      </c>
      <c r="AA15" s="68" t="s">
        <v>15</v>
      </c>
      <c r="AB15" s="68" t="s">
        <v>15</v>
      </c>
      <c r="AC15" s="68" t="s">
        <v>15</v>
      </c>
      <c r="AD15" s="68" t="s">
        <v>15</v>
      </c>
      <c r="AE15" s="65">
        <v>2814</v>
      </c>
      <c r="AF15" s="66">
        <v>557</v>
      </c>
      <c r="AG15" s="66">
        <v>36</v>
      </c>
      <c r="AH15" s="67">
        <f t="shared" ref="AH15" si="44">AE15+AF15+AG15</f>
        <v>3407</v>
      </c>
    </row>
    <row r="16" spans="1:34" ht="33.75" customHeight="1" thickBot="1" x14ac:dyDescent="0.3">
      <c r="A16" s="151"/>
      <c r="B16" s="69" t="s">
        <v>13</v>
      </c>
      <c r="C16" s="70">
        <f>C15/C$31</f>
        <v>6.0400537462409622E-2</v>
      </c>
      <c r="D16" s="71">
        <f t="shared" si="0"/>
        <v>6.4311234616911475E-2</v>
      </c>
      <c r="E16" s="71">
        <f t="shared" si="0"/>
        <v>3.9835164835164832E-2</v>
      </c>
      <c r="F16" s="72">
        <f t="shared" si="0"/>
        <v>6.012926467471922E-2</v>
      </c>
      <c r="G16" s="70">
        <f t="shared" si="0"/>
        <v>5.1140878646838459E-2</v>
      </c>
      <c r="H16" s="71">
        <f t="shared" si="0"/>
        <v>7.837384744341995E-2</v>
      </c>
      <c r="I16" s="71">
        <f t="shared" si="0"/>
        <v>8.8888888888888892E-2</v>
      </c>
      <c r="J16" s="72">
        <f t="shared" si="0"/>
        <v>5.4466556935508004E-2</v>
      </c>
      <c r="K16" s="70">
        <f t="shared" si="0"/>
        <v>4.5587756431129927E-3</v>
      </c>
      <c r="L16" s="71">
        <f t="shared" si="0"/>
        <v>5.5710306406685237E-3</v>
      </c>
      <c r="M16" s="73" t="s">
        <v>16</v>
      </c>
      <c r="N16" s="72">
        <f t="shared" si="0"/>
        <v>4.6647230320699708E-3</v>
      </c>
      <c r="O16" s="70">
        <f t="shared" si="0"/>
        <v>5.9105834806769383E-2</v>
      </c>
      <c r="P16" s="71">
        <f t="shared" si="0"/>
        <v>3.589232303090728E-2</v>
      </c>
      <c r="Q16" s="71">
        <f t="shared" si="0"/>
        <v>0.42857142857142855</v>
      </c>
      <c r="R16" s="72">
        <f t="shared" si="0"/>
        <v>5.4940631917890927E-2</v>
      </c>
      <c r="S16" s="70">
        <f t="shared" si="0"/>
        <v>8.8131035325754795E-2</v>
      </c>
      <c r="T16" s="71">
        <f t="shared" si="0"/>
        <v>9.8152424942263283E-2</v>
      </c>
      <c r="U16" s="73" t="s">
        <v>16</v>
      </c>
      <c r="V16" s="72">
        <f t="shared" ref="V16" si="45">V15/V$31</f>
        <v>8.9881973166548973E-2</v>
      </c>
      <c r="W16" s="73" t="s">
        <v>16</v>
      </c>
      <c r="X16" s="73" t="s">
        <v>16</v>
      </c>
      <c r="Y16" s="73" t="s">
        <v>16</v>
      </c>
      <c r="Z16" s="72">
        <f t="shared" ref="Z16" si="46">Z15/Z$31</f>
        <v>0</v>
      </c>
      <c r="AA16" s="73" t="s">
        <v>16</v>
      </c>
      <c r="AB16" s="73" t="s">
        <v>16</v>
      </c>
      <c r="AC16" s="73" t="s">
        <v>16</v>
      </c>
      <c r="AD16" s="73" t="s">
        <v>16</v>
      </c>
      <c r="AE16" s="70">
        <f t="shared" si="36"/>
        <v>5.4235328129517202E-2</v>
      </c>
      <c r="AF16" s="71">
        <f t="shared" si="36"/>
        <v>6.4759911638181608E-2</v>
      </c>
      <c r="AG16" s="71">
        <f>AG15/AG$31</f>
        <v>4.6153846153846156E-2</v>
      </c>
      <c r="AH16" s="72">
        <f t="shared" ref="AH16" si="47">AH15/AH$31</f>
        <v>5.5609963111676951E-2</v>
      </c>
    </row>
    <row r="17" spans="1:34" ht="33.75" customHeight="1" x14ac:dyDescent="0.25">
      <c r="A17" s="150">
        <v>43252</v>
      </c>
      <c r="B17" s="74" t="s">
        <v>12</v>
      </c>
      <c r="C17" s="65">
        <v>981</v>
      </c>
      <c r="D17" s="66">
        <v>173</v>
      </c>
      <c r="E17" s="66">
        <v>172</v>
      </c>
      <c r="F17" s="67">
        <f t="shared" ref="F17" si="48">C17+D17+E17</f>
        <v>1326</v>
      </c>
      <c r="G17" s="65">
        <v>889</v>
      </c>
      <c r="H17" s="66">
        <v>107</v>
      </c>
      <c r="I17" s="66">
        <v>0</v>
      </c>
      <c r="J17" s="67">
        <f t="shared" ref="J17" si="49">G17+H17+I17</f>
        <v>996</v>
      </c>
      <c r="K17" s="65">
        <v>260</v>
      </c>
      <c r="L17" s="66">
        <v>51</v>
      </c>
      <c r="M17" s="68">
        <v>0</v>
      </c>
      <c r="N17" s="67">
        <f t="shared" ref="N17" si="50">K17+L17+M17</f>
        <v>311</v>
      </c>
      <c r="O17" s="65">
        <v>206</v>
      </c>
      <c r="P17" s="66">
        <v>51</v>
      </c>
      <c r="Q17" s="66">
        <v>0</v>
      </c>
      <c r="R17" s="67">
        <f t="shared" ref="R17" si="51">O17+P17+Q17</f>
        <v>257</v>
      </c>
      <c r="S17" s="65">
        <v>620</v>
      </c>
      <c r="T17" s="66">
        <v>130</v>
      </c>
      <c r="U17" s="66">
        <v>0</v>
      </c>
      <c r="V17" s="67">
        <f t="shared" ref="V17" si="52">S17+T17+U17</f>
        <v>750</v>
      </c>
      <c r="W17" s="66">
        <v>0</v>
      </c>
      <c r="X17" s="66">
        <v>0</v>
      </c>
      <c r="Y17" s="66">
        <v>0</v>
      </c>
      <c r="Z17" s="67">
        <f t="shared" ref="Z17" si="53">W17+X17+Y17</f>
        <v>0</v>
      </c>
      <c r="AA17" s="68" t="s">
        <v>15</v>
      </c>
      <c r="AB17" s="68" t="s">
        <v>15</v>
      </c>
      <c r="AC17" s="68" t="s">
        <v>15</v>
      </c>
      <c r="AD17" s="68" t="s">
        <v>15</v>
      </c>
      <c r="AE17" s="65">
        <v>2956</v>
      </c>
      <c r="AF17" s="66">
        <v>512</v>
      </c>
      <c r="AG17" s="66">
        <v>172</v>
      </c>
      <c r="AH17" s="67">
        <f t="shared" ref="AH17" si="54">AE17+AF17+AG17</f>
        <v>3640</v>
      </c>
    </row>
    <row r="18" spans="1:34" ht="33.75" customHeight="1" thickBot="1" x14ac:dyDescent="0.3">
      <c r="A18" s="151"/>
      <c r="B18" s="69" t="s">
        <v>13</v>
      </c>
      <c r="C18" s="70">
        <f>C17/C$31</f>
        <v>6.276793140955915E-2</v>
      </c>
      <c r="D18" s="71">
        <f t="shared" si="0"/>
        <v>6.8678046843985707E-2</v>
      </c>
      <c r="E18" s="71">
        <f t="shared" si="0"/>
        <v>0.23626373626373626</v>
      </c>
      <c r="F18" s="72">
        <f t="shared" si="0"/>
        <v>7.0247933884297523E-2</v>
      </c>
      <c r="G18" s="70">
        <f t="shared" si="0"/>
        <v>5.0459757066636392E-2</v>
      </c>
      <c r="H18" s="71">
        <f t="shared" si="0"/>
        <v>4.4844928751047779E-2</v>
      </c>
      <c r="I18" s="71">
        <f t="shared" si="0"/>
        <v>0</v>
      </c>
      <c r="J18" s="72">
        <f t="shared" si="0"/>
        <v>4.9678288193924884E-2</v>
      </c>
      <c r="K18" s="70">
        <f t="shared" si="0"/>
        <v>8.4662976229241294E-2</v>
      </c>
      <c r="L18" s="71">
        <f t="shared" si="0"/>
        <v>0.14206128133704735</v>
      </c>
      <c r="M18" s="73" t="s">
        <v>16</v>
      </c>
      <c r="N18" s="72">
        <f t="shared" si="0"/>
        <v>9.0670553935860057E-2</v>
      </c>
      <c r="O18" s="70">
        <f t="shared" si="0"/>
        <v>5.2033341752967921E-2</v>
      </c>
      <c r="P18" s="71">
        <f t="shared" si="0"/>
        <v>5.0847457627118647E-2</v>
      </c>
      <c r="Q18" s="71">
        <f t="shared" si="0"/>
        <v>0</v>
      </c>
      <c r="R18" s="72">
        <f t="shared" si="0"/>
        <v>5.1720668142483398E-2</v>
      </c>
      <c r="S18" s="70">
        <f t="shared" si="0"/>
        <v>7.5785356313409116E-2</v>
      </c>
      <c r="T18" s="71">
        <f t="shared" si="0"/>
        <v>7.5057736720554269E-2</v>
      </c>
      <c r="U18" s="73" t="s">
        <v>16</v>
      </c>
      <c r="V18" s="72">
        <f t="shared" ref="V18" si="55">V17/V$31</f>
        <v>7.5658226571169176E-2</v>
      </c>
      <c r="W18" s="73" t="s">
        <v>16</v>
      </c>
      <c r="X18" s="73" t="s">
        <v>16</v>
      </c>
      <c r="Y18" s="73" t="s">
        <v>16</v>
      </c>
      <c r="Z18" s="72">
        <f t="shared" ref="Z18" si="56">Z17/Z$31</f>
        <v>0</v>
      </c>
      <c r="AA18" s="73" t="s">
        <v>16</v>
      </c>
      <c r="AB18" s="73" t="s">
        <v>16</v>
      </c>
      <c r="AC18" s="73" t="s">
        <v>16</v>
      </c>
      <c r="AD18" s="73" t="s">
        <v>16</v>
      </c>
      <c r="AE18" s="70">
        <f t="shared" si="36"/>
        <v>5.6972149946998167E-2</v>
      </c>
      <c r="AF18" s="71">
        <f t="shared" si="36"/>
        <v>5.9527961864899427E-2</v>
      </c>
      <c r="AG18" s="71">
        <f>AG17/AG$31</f>
        <v>0.22051282051282051</v>
      </c>
      <c r="AH18" s="72">
        <f t="shared" ref="AH18" si="57">AH17/AH$31</f>
        <v>5.9413051284562403E-2</v>
      </c>
    </row>
    <row r="19" spans="1:34" ht="33.75" customHeight="1" x14ac:dyDescent="0.25">
      <c r="A19" s="150">
        <v>43282</v>
      </c>
      <c r="B19" s="74" t="s">
        <v>12</v>
      </c>
      <c r="C19" s="65">
        <v>1001</v>
      </c>
      <c r="D19" s="66">
        <v>175</v>
      </c>
      <c r="E19" s="66">
        <v>120</v>
      </c>
      <c r="F19" s="67">
        <f t="shared" ref="F19" si="58">C19+D19+E19</f>
        <v>1296</v>
      </c>
      <c r="G19" s="65">
        <v>636</v>
      </c>
      <c r="H19" s="66">
        <v>99</v>
      </c>
      <c r="I19" s="66">
        <v>0</v>
      </c>
      <c r="J19" s="67">
        <f t="shared" ref="J19" si="59">G19+H19+I19</f>
        <v>735</v>
      </c>
      <c r="K19" s="65">
        <v>228</v>
      </c>
      <c r="L19" s="66">
        <v>43</v>
      </c>
      <c r="M19" s="68">
        <v>0</v>
      </c>
      <c r="N19" s="67">
        <f t="shared" ref="N19" si="60">K19+L19+M19</f>
        <v>271</v>
      </c>
      <c r="O19" s="65">
        <v>216</v>
      </c>
      <c r="P19" s="66">
        <v>67</v>
      </c>
      <c r="Q19" s="66">
        <v>3</v>
      </c>
      <c r="R19" s="67">
        <f t="shared" ref="R19" si="61">O19+P19+Q19</f>
        <v>286</v>
      </c>
      <c r="S19" s="65">
        <v>653</v>
      </c>
      <c r="T19" s="66">
        <v>142</v>
      </c>
      <c r="U19" s="66">
        <v>0</v>
      </c>
      <c r="V19" s="67">
        <f t="shared" ref="V19" si="62">S19+T19+U19</f>
        <v>795</v>
      </c>
      <c r="W19" s="66">
        <v>0</v>
      </c>
      <c r="X19" s="66">
        <v>0</v>
      </c>
      <c r="Y19" s="66">
        <v>0</v>
      </c>
      <c r="Z19" s="67">
        <f t="shared" ref="Z19" si="63">W19+X19+Y19</f>
        <v>0</v>
      </c>
      <c r="AA19" s="68" t="s">
        <v>15</v>
      </c>
      <c r="AB19" s="68" t="s">
        <v>15</v>
      </c>
      <c r="AC19" s="68" t="s">
        <v>15</v>
      </c>
      <c r="AD19" s="68" t="s">
        <v>15</v>
      </c>
      <c r="AE19" s="65">
        <v>2734</v>
      </c>
      <c r="AF19" s="66">
        <v>526</v>
      </c>
      <c r="AG19" s="66">
        <v>123</v>
      </c>
      <c r="AH19" s="67">
        <f t="shared" ref="AH19" si="64">AE19+AF19+AG19</f>
        <v>3383</v>
      </c>
    </row>
    <row r="20" spans="1:34" ht="33.75" customHeight="1" thickBot="1" x14ac:dyDescent="0.3">
      <c r="A20" s="151"/>
      <c r="B20" s="69" t="s">
        <v>13</v>
      </c>
      <c r="C20" s="70">
        <f>C19/C$31</f>
        <v>6.4047603813423767E-2</v>
      </c>
      <c r="D20" s="71">
        <f t="shared" si="0"/>
        <v>6.9472012703453753E-2</v>
      </c>
      <c r="E20" s="71">
        <f t="shared" si="0"/>
        <v>0.16483516483516483</v>
      </c>
      <c r="F20" s="72">
        <f t="shared" si="0"/>
        <v>6.8658614113159572E-2</v>
      </c>
      <c r="G20" s="70">
        <f t="shared" si="0"/>
        <v>3.6099443750709503E-2</v>
      </c>
      <c r="H20" s="71">
        <f t="shared" si="0"/>
        <v>4.1492036881810565E-2</v>
      </c>
      <c r="I20" s="71">
        <f t="shared" si="0"/>
        <v>0</v>
      </c>
      <c r="J20" s="72">
        <f t="shared" si="0"/>
        <v>3.6660182552745772E-2</v>
      </c>
      <c r="K20" s="70">
        <f t="shared" si="0"/>
        <v>7.4242917616411594E-2</v>
      </c>
      <c r="L20" s="71">
        <f t="shared" si="0"/>
        <v>0.11977715877437325</v>
      </c>
      <c r="M20" s="73" t="s">
        <v>16</v>
      </c>
      <c r="N20" s="72">
        <f t="shared" si="0"/>
        <v>7.9008746355685125E-2</v>
      </c>
      <c r="O20" s="70">
        <f t="shared" si="0"/>
        <v>5.4559232129325584E-2</v>
      </c>
      <c r="P20" s="71">
        <f t="shared" si="0"/>
        <v>6.6799601196410763E-2</v>
      </c>
      <c r="Q20" s="71">
        <f t="shared" si="0"/>
        <v>0.42857142857142855</v>
      </c>
      <c r="R20" s="72">
        <f t="shared" si="0"/>
        <v>5.7556852485409538E-2</v>
      </c>
      <c r="S20" s="70">
        <f t="shared" si="0"/>
        <v>7.9819093020413151E-2</v>
      </c>
      <c r="T20" s="71">
        <f t="shared" si="0"/>
        <v>8.198614318706697E-2</v>
      </c>
      <c r="U20" s="73" t="s">
        <v>16</v>
      </c>
      <c r="V20" s="72">
        <f t="shared" ref="V20" si="65">V19/V$31</f>
        <v>8.0197720165439329E-2</v>
      </c>
      <c r="W20" s="73" t="s">
        <v>16</v>
      </c>
      <c r="X20" s="73" t="s">
        <v>16</v>
      </c>
      <c r="Y20" s="73" t="s">
        <v>16</v>
      </c>
      <c r="Z20" s="72">
        <f t="shared" ref="Z20" si="66">Z19/Z$31</f>
        <v>0</v>
      </c>
      <c r="AA20" s="73" t="s">
        <v>16</v>
      </c>
      <c r="AB20" s="73" t="s">
        <v>16</v>
      </c>
      <c r="AC20" s="73" t="s">
        <v>16</v>
      </c>
      <c r="AD20" s="73" t="s">
        <v>16</v>
      </c>
      <c r="AE20" s="70">
        <f t="shared" si="36"/>
        <v>5.2693456683049048E-2</v>
      </c>
      <c r="AF20" s="71">
        <f t="shared" si="36"/>
        <v>6.1155679572142775E-2</v>
      </c>
      <c r="AG20" s="71">
        <f>AG19/AG$31</f>
        <v>0.15769230769230769</v>
      </c>
      <c r="AH20" s="72">
        <f t="shared" ref="AH20" si="67">AH19/AH$31</f>
        <v>5.5218228707602915E-2</v>
      </c>
    </row>
    <row r="21" spans="1:34" ht="33.75" customHeight="1" x14ac:dyDescent="0.25">
      <c r="A21" s="150">
        <v>43313</v>
      </c>
      <c r="B21" s="74" t="s">
        <v>12</v>
      </c>
      <c r="C21" s="65">
        <v>1005</v>
      </c>
      <c r="D21" s="66">
        <v>138</v>
      </c>
      <c r="E21" s="66">
        <v>92</v>
      </c>
      <c r="F21" s="67">
        <f t="shared" ref="F21" si="68">C21+D21+E21</f>
        <v>1235</v>
      </c>
      <c r="G21" s="65">
        <v>544</v>
      </c>
      <c r="H21" s="66">
        <v>194</v>
      </c>
      <c r="I21" s="66">
        <v>4</v>
      </c>
      <c r="J21" s="67">
        <f t="shared" ref="J21" si="69">G21+H21+I21</f>
        <v>742</v>
      </c>
      <c r="K21" s="65">
        <v>325</v>
      </c>
      <c r="L21" s="66">
        <v>16</v>
      </c>
      <c r="M21" s="68">
        <v>0</v>
      </c>
      <c r="N21" s="67">
        <f t="shared" ref="N21" si="70">K21+L21+M21</f>
        <v>341</v>
      </c>
      <c r="O21" s="65">
        <v>223</v>
      </c>
      <c r="P21" s="66">
        <v>71</v>
      </c>
      <c r="Q21" s="66">
        <v>1</v>
      </c>
      <c r="R21" s="67">
        <f t="shared" ref="R21" si="71">O21+P21+Q21</f>
        <v>295</v>
      </c>
      <c r="S21" s="65">
        <v>749</v>
      </c>
      <c r="T21" s="66">
        <v>48</v>
      </c>
      <c r="U21" s="66">
        <v>0</v>
      </c>
      <c r="V21" s="67">
        <f t="shared" ref="V21" si="72">S21+T21+U21</f>
        <v>797</v>
      </c>
      <c r="W21" s="66">
        <v>0</v>
      </c>
      <c r="X21" s="66">
        <v>0</v>
      </c>
      <c r="Y21" s="66">
        <v>0</v>
      </c>
      <c r="Z21" s="67">
        <f t="shared" ref="Z21" si="73">W21+X21+Y21</f>
        <v>0</v>
      </c>
      <c r="AA21" s="68" t="s">
        <v>15</v>
      </c>
      <c r="AB21" s="68" t="s">
        <v>15</v>
      </c>
      <c r="AC21" s="68" t="s">
        <v>15</v>
      </c>
      <c r="AD21" s="68" t="s">
        <v>15</v>
      </c>
      <c r="AE21" s="65">
        <v>2846</v>
      </c>
      <c r="AF21" s="66">
        <v>467</v>
      </c>
      <c r="AG21" s="66">
        <v>97</v>
      </c>
      <c r="AH21" s="67">
        <f t="shared" ref="AH21" si="74">AE21+AF21+AG21</f>
        <v>3410</v>
      </c>
    </row>
    <row r="22" spans="1:34" ht="33.75" customHeight="1" thickBot="1" x14ac:dyDescent="0.3">
      <c r="A22" s="151"/>
      <c r="B22" s="69" t="s">
        <v>13</v>
      </c>
      <c r="C22" s="70">
        <f>C21/C$31</f>
        <v>6.4303538294196688E-2</v>
      </c>
      <c r="D22" s="71">
        <f t="shared" si="0"/>
        <v>5.4783644303294958E-2</v>
      </c>
      <c r="E22" s="71">
        <f t="shared" si="0"/>
        <v>0.12637362637362637</v>
      </c>
      <c r="F22" s="72">
        <f t="shared" si="0"/>
        <v>6.5426997245179058E-2</v>
      </c>
      <c r="G22" s="70">
        <f t="shared" si="0"/>
        <v>3.0877511635826995E-2</v>
      </c>
      <c r="H22" s="71">
        <f t="shared" si="0"/>
        <v>8.1307627829002513E-2</v>
      </c>
      <c r="I22" s="71">
        <f t="shared" si="0"/>
        <v>8.8888888888888892E-2</v>
      </c>
      <c r="J22" s="72">
        <f t="shared" si="0"/>
        <v>3.7009327148486211E-2</v>
      </c>
      <c r="K22" s="70">
        <f t="shared" si="0"/>
        <v>0.10582872028655162</v>
      </c>
      <c r="L22" s="71">
        <f t="shared" si="0"/>
        <v>4.456824512534819E-2</v>
      </c>
      <c r="M22" s="73" t="s">
        <v>16</v>
      </c>
      <c r="N22" s="72">
        <f t="shared" si="0"/>
        <v>9.9416909620991256E-2</v>
      </c>
      <c r="O22" s="70">
        <f t="shared" si="0"/>
        <v>5.6327355392775953E-2</v>
      </c>
      <c r="P22" s="71">
        <f t="shared" si="0"/>
        <v>7.0787637088733799E-2</v>
      </c>
      <c r="Q22" s="71">
        <f t="shared" si="0"/>
        <v>0.14285714285714285</v>
      </c>
      <c r="R22" s="72">
        <f t="shared" si="0"/>
        <v>5.9368082109076271E-2</v>
      </c>
      <c r="S22" s="70">
        <f t="shared" si="0"/>
        <v>9.1553599804424887E-2</v>
      </c>
      <c r="T22" s="71">
        <f t="shared" si="0"/>
        <v>2.771362586605081E-2</v>
      </c>
      <c r="U22" s="73" t="s">
        <v>16</v>
      </c>
      <c r="V22" s="72">
        <f t="shared" ref="V22" si="75">V21/V$31</f>
        <v>8.0399475436295775E-2</v>
      </c>
      <c r="W22" s="73" t="s">
        <v>16</v>
      </c>
      <c r="X22" s="73" t="s">
        <v>16</v>
      </c>
      <c r="Y22" s="73" t="s">
        <v>16</v>
      </c>
      <c r="Z22" s="72">
        <f t="shared" ref="Z22" si="76">Z21/Z$31</f>
        <v>0</v>
      </c>
      <c r="AA22" s="73" t="s">
        <v>16</v>
      </c>
      <c r="AB22" s="73" t="s">
        <v>16</v>
      </c>
      <c r="AC22" s="73" t="s">
        <v>16</v>
      </c>
      <c r="AD22" s="73" t="s">
        <v>16</v>
      </c>
      <c r="AE22" s="70">
        <f t="shared" si="36"/>
        <v>5.4852076708104464E-2</v>
      </c>
      <c r="AF22" s="71">
        <f t="shared" si="36"/>
        <v>5.4296012091617253E-2</v>
      </c>
      <c r="AG22" s="71">
        <f>AG21/AG$31</f>
        <v>0.12435897435897436</v>
      </c>
      <c r="AH22" s="72">
        <f t="shared" ref="AH22" si="77">AH21/AH$31</f>
        <v>5.5658929912186204E-2</v>
      </c>
    </row>
    <row r="23" spans="1:34" ht="33.75" customHeight="1" x14ac:dyDescent="0.25">
      <c r="A23" s="150">
        <v>43344</v>
      </c>
      <c r="B23" s="74" t="s">
        <v>12</v>
      </c>
      <c r="C23" s="65">
        <v>995</v>
      </c>
      <c r="D23" s="66">
        <v>168</v>
      </c>
      <c r="E23" s="66">
        <v>51</v>
      </c>
      <c r="F23" s="67">
        <f t="shared" ref="F23" si="78">C23+D23+E23</f>
        <v>1214</v>
      </c>
      <c r="G23" s="65">
        <v>801</v>
      </c>
      <c r="H23" s="66">
        <v>250</v>
      </c>
      <c r="I23" s="66">
        <v>9</v>
      </c>
      <c r="J23" s="67">
        <f t="shared" ref="J23" si="79">G23+H23+I23</f>
        <v>1060</v>
      </c>
      <c r="K23" s="65">
        <v>249</v>
      </c>
      <c r="L23" s="66">
        <v>19</v>
      </c>
      <c r="M23" s="68">
        <v>0</v>
      </c>
      <c r="N23" s="67">
        <f t="shared" ref="N23" si="80">K23+L23+M23</f>
        <v>268</v>
      </c>
      <c r="O23" s="65">
        <v>213</v>
      </c>
      <c r="P23" s="66">
        <v>31</v>
      </c>
      <c r="Q23" s="66">
        <v>0</v>
      </c>
      <c r="R23" s="67">
        <f t="shared" ref="R23" si="81">O23+P23+Q23</f>
        <v>244</v>
      </c>
      <c r="S23" s="65">
        <v>786</v>
      </c>
      <c r="T23" s="66">
        <v>62</v>
      </c>
      <c r="U23" s="66">
        <v>0</v>
      </c>
      <c r="V23" s="67">
        <f t="shared" ref="V23" si="82">S23+T23+U23</f>
        <v>848</v>
      </c>
      <c r="W23" s="66">
        <v>0</v>
      </c>
      <c r="X23" s="66">
        <v>0</v>
      </c>
      <c r="Y23" s="66">
        <v>0</v>
      </c>
      <c r="Z23" s="67">
        <f t="shared" ref="Z23" si="83">W23+X23+Y23</f>
        <v>0</v>
      </c>
      <c r="AA23" s="68" t="s">
        <v>15</v>
      </c>
      <c r="AB23" s="68" t="s">
        <v>15</v>
      </c>
      <c r="AC23" s="68" t="s">
        <v>15</v>
      </c>
      <c r="AD23" s="68" t="s">
        <v>15</v>
      </c>
      <c r="AE23" s="65">
        <v>3044</v>
      </c>
      <c r="AF23" s="66">
        <v>530</v>
      </c>
      <c r="AG23" s="66">
        <v>60</v>
      </c>
      <c r="AH23" s="67">
        <f t="shared" ref="AH23" si="84">AE23+AF23+AG23</f>
        <v>3634</v>
      </c>
    </row>
    <row r="24" spans="1:34" ht="33.75" customHeight="1" thickBot="1" x14ac:dyDescent="0.3">
      <c r="A24" s="151"/>
      <c r="B24" s="69" t="s">
        <v>13</v>
      </c>
      <c r="C24" s="70">
        <f>C23/C$31</f>
        <v>6.3663702092264379E-2</v>
      </c>
      <c r="D24" s="71">
        <f t="shared" ref="D24:X32" si="85">D23/D$31</f>
        <v>6.6693132195315599E-2</v>
      </c>
      <c r="E24" s="71">
        <f t="shared" si="85"/>
        <v>7.0054945054945056E-2</v>
      </c>
      <c r="F24" s="72">
        <f t="shared" si="85"/>
        <v>6.4314473405382502E-2</v>
      </c>
      <c r="G24" s="70">
        <f t="shared" si="85"/>
        <v>4.5464865478487909E-2</v>
      </c>
      <c r="H24" s="71">
        <f t="shared" si="85"/>
        <v>0.10477787091366303</v>
      </c>
      <c r="I24" s="71">
        <f t="shared" si="85"/>
        <v>0.2</v>
      </c>
      <c r="J24" s="72">
        <f t="shared" si="85"/>
        <v>5.2870467354980299E-2</v>
      </c>
      <c r="K24" s="70">
        <f t="shared" si="85"/>
        <v>8.1081081081081086E-2</v>
      </c>
      <c r="L24" s="71">
        <f t="shared" si="85"/>
        <v>5.2924791086350974E-2</v>
      </c>
      <c r="M24" s="73" t="s">
        <v>16</v>
      </c>
      <c r="N24" s="72">
        <f t="shared" si="85"/>
        <v>7.8134110787172015E-2</v>
      </c>
      <c r="O24" s="70">
        <f t="shared" si="85"/>
        <v>5.380146501641829E-2</v>
      </c>
      <c r="P24" s="71">
        <f t="shared" si="85"/>
        <v>3.0907278165503489E-2</v>
      </c>
      <c r="Q24" s="71">
        <f t="shared" si="85"/>
        <v>0</v>
      </c>
      <c r="R24" s="72">
        <f t="shared" si="85"/>
        <v>4.910444757496478E-2</v>
      </c>
      <c r="S24" s="70">
        <f t="shared" si="85"/>
        <v>9.607627429409607E-2</v>
      </c>
      <c r="T24" s="71">
        <f t="shared" si="85"/>
        <v>3.5796766743648963E-2</v>
      </c>
      <c r="U24" s="73" t="s">
        <v>16</v>
      </c>
      <c r="V24" s="72">
        <f t="shared" ref="V24" si="86">V23/V$31</f>
        <v>8.5544234843135281E-2</v>
      </c>
      <c r="W24" s="73" t="s">
        <v>16</v>
      </c>
      <c r="X24" s="73" t="s">
        <v>16</v>
      </c>
      <c r="Y24" s="73" t="s">
        <v>16</v>
      </c>
      <c r="Z24" s="72">
        <f t="shared" ref="Z24" si="87">Z23/Z$31</f>
        <v>0</v>
      </c>
      <c r="AA24" s="73" t="s">
        <v>16</v>
      </c>
      <c r="AB24" s="73" t="s">
        <v>16</v>
      </c>
      <c r="AC24" s="73" t="s">
        <v>16</v>
      </c>
      <c r="AD24" s="73" t="s">
        <v>16</v>
      </c>
      <c r="AE24" s="70">
        <f t="shared" ref="AE24:AF24" si="88">AE23/AE$31</f>
        <v>5.8668208538113137E-2</v>
      </c>
      <c r="AF24" s="71">
        <f t="shared" si="88"/>
        <v>6.1620741774212298E-2</v>
      </c>
      <c r="AG24" s="71">
        <f>AG23/AG$31</f>
        <v>7.6923076923076927E-2</v>
      </c>
      <c r="AH24" s="72">
        <f t="shared" ref="AH24" si="89">AH23/AH$31</f>
        <v>5.9315117683543889E-2</v>
      </c>
    </row>
    <row r="25" spans="1:34" ht="33.75" customHeight="1" x14ac:dyDescent="0.25">
      <c r="A25" s="150">
        <v>43374</v>
      </c>
      <c r="B25" s="74" t="s">
        <v>12</v>
      </c>
      <c r="C25" s="65">
        <v>931</v>
      </c>
      <c r="D25" s="66">
        <v>119</v>
      </c>
      <c r="E25" s="66">
        <v>46</v>
      </c>
      <c r="F25" s="67">
        <f t="shared" ref="F25" si="90">C25+D25+E25</f>
        <v>1096</v>
      </c>
      <c r="G25" s="65">
        <v>952</v>
      </c>
      <c r="H25" s="66">
        <v>196</v>
      </c>
      <c r="I25" s="66">
        <v>3</v>
      </c>
      <c r="J25" s="67">
        <f t="shared" ref="J25" si="91">G25+H25+I25</f>
        <v>1151</v>
      </c>
      <c r="K25" s="65">
        <v>257</v>
      </c>
      <c r="L25" s="66">
        <v>26</v>
      </c>
      <c r="M25" s="68">
        <v>0</v>
      </c>
      <c r="N25" s="67">
        <f t="shared" ref="N25" si="92">K25+L25+M25</f>
        <v>283</v>
      </c>
      <c r="O25" s="65">
        <v>233</v>
      </c>
      <c r="P25" s="66">
        <v>57</v>
      </c>
      <c r="Q25" s="66">
        <v>0</v>
      </c>
      <c r="R25" s="67">
        <f t="shared" ref="R25" si="93">O25+P25+Q25</f>
        <v>290</v>
      </c>
      <c r="S25" s="65">
        <v>676</v>
      </c>
      <c r="T25" s="66">
        <v>123</v>
      </c>
      <c r="U25" s="66">
        <v>0</v>
      </c>
      <c r="V25" s="67">
        <f t="shared" ref="V25" si="94">S25+T25+U25</f>
        <v>799</v>
      </c>
      <c r="W25" s="66">
        <v>0</v>
      </c>
      <c r="X25" s="66">
        <v>0</v>
      </c>
      <c r="Y25" s="66">
        <v>0</v>
      </c>
      <c r="Z25" s="67">
        <f t="shared" ref="Z25" si="95">W25+X25+Y25</f>
        <v>0</v>
      </c>
      <c r="AA25" s="68" t="s">
        <v>15</v>
      </c>
      <c r="AB25" s="68" t="s">
        <v>15</v>
      </c>
      <c r="AC25" s="68" t="s">
        <v>15</v>
      </c>
      <c r="AD25" s="68" t="s">
        <v>15</v>
      </c>
      <c r="AE25" s="65">
        <v>3049</v>
      </c>
      <c r="AF25" s="66">
        <v>521</v>
      </c>
      <c r="AG25" s="66">
        <v>49</v>
      </c>
      <c r="AH25" s="67">
        <f t="shared" ref="AH25" si="96">AE25+AF25+AG25</f>
        <v>3619</v>
      </c>
    </row>
    <row r="26" spans="1:34" ht="33.75" customHeight="1" thickBot="1" x14ac:dyDescent="0.3">
      <c r="A26" s="151"/>
      <c r="B26" s="69" t="s">
        <v>13</v>
      </c>
      <c r="C26" s="70">
        <f>C25/C$31</f>
        <v>5.9568750399897626E-2</v>
      </c>
      <c r="D26" s="71">
        <f t="shared" si="85"/>
        <v>4.7240968638348549E-2</v>
      </c>
      <c r="E26" s="71">
        <f t="shared" si="85"/>
        <v>6.3186813186813184E-2</v>
      </c>
      <c r="F26" s="72">
        <f t="shared" si="85"/>
        <v>5.8063148972239881E-2</v>
      </c>
      <c r="G26" s="70">
        <f t="shared" si="85"/>
        <v>5.4035645362697241E-2</v>
      </c>
      <c r="H26" s="71">
        <f t="shared" si="85"/>
        <v>8.2145850796311815E-2</v>
      </c>
      <c r="I26" s="71">
        <f t="shared" si="85"/>
        <v>6.6666666666666666E-2</v>
      </c>
      <c r="J26" s="72">
        <f t="shared" si="85"/>
        <v>5.7409347099605969E-2</v>
      </c>
      <c r="K26" s="70">
        <f t="shared" si="85"/>
        <v>8.3686095734288507E-2</v>
      </c>
      <c r="L26" s="71">
        <f t="shared" si="85"/>
        <v>7.2423398328690811E-2</v>
      </c>
      <c r="M26" s="73" t="s">
        <v>16</v>
      </c>
      <c r="N26" s="72">
        <f t="shared" si="85"/>
        <v>8.2507288629737607E-2</v>
      </c>
      <c r="O26" s="70">
        <f t="shared" si="85"/>
        <v>5.8853245769133616E-2</v>
      </c>
      <c r="P26" s="71">
        <f t="shared" si="85"/>
        <v>5.6829511465603187E-2</v>
      </c>
      <c r="Q26" s="71">
        <f t="shared" si="85"/>
        <v>0</v>
      </c>
      <c r="R26" s="72">
        <f t="shared" si="85"/>
        <v>5.8361843429261422E-2</v>
      </c>
      <c r="S26" s="70">
        <f t="shared" si="85"/>
        <v>8.2630485270749301E-2</v>
      </c>
      <c r="T26" s="71">
        <f t="shared" si="85"/>
        <v>7.1016166281755194E-2</v>
      </c>
      <c r="U26" s="73" t="s">
        <v>16</v>
      </c>
      <c r="V26" s="72">
        <f t="shared" ref="V26" si="97">V25/V$31</f>
        <v>8.0601230707152222E-2</v>
      </c>
      <c r="W26" s="73" t="s">
        <v>16</v>
      </c>
      <c r="X26" s="73" t="s">
        <v>16</v>
      </c>
      <c r="Y26" s="73" t="s">
        <v>16</v>
      </c>
      <c r="Z26" s="72">
        <f t="shared" ref="Z26" si="98">Z25/Z$31</f>
        <v>0</v>
      </c>
      <c r="AA26" s="73" t="s">
        <v>16</v>
      </c>
      <c r="AB26" s="73" t="s">
        <v>16</v>
      </c>
      <c r="AC26" s="73" t="s">
        <v>16</v>
      </c>
      <c r="AD26" s="73" t="s">
        <v>16</v>
      </c>
      <c r="AE26" s="70">
        <f t="shared" ref="AE26:AF26" si="99">AE25/AE$31</f>
        <v>5.8764575503517394E-2</v>
      </c>
      <c r="AF26" s="71">
        <f t="shared" si="99"/>
        <v>6.0574351819555866E-2</v>
      </c>
      <c r="AG26" s="71">
        <f>AG25/AG$31</f>
        <v>6.2820512820512819E-2</v>
      </c>
      <c r="AH26" s="72">
        <f t="shared" ref="AH26" si="100">AH25/AH$31</f>
        <v>5.9070283680997614E-2</v>
      </c>
    </row>
    <row r="27" spans="1:34" ht="33.75" customHeight="1" x14ac:dyDescent="0.25">
      <c r="A27" s="150">
        <v>43405</v>
      </c>
      <c r="B27" s="74" t="s">
        <v>12</v>
      </c>
      <c r="C27" s="65">
        <v>1487</v>
      </c>
      <c r="D27" s="66">
        <v>184</v>
      </c>
      <c r="E27" s="66">
        <v>63</v>
      </c>
      <c r="F27" s="67">
        <f t="shared" ref="F27" si="101">C27+D27+E27</f>
        <v>1734</v>
      </c>
      <c r="G27" s="65">
        <v>1615</v>
      </c>
      <c r="H27" s="66">
        <v>196</v>
      </c>
      <c r="I27" s="66">
        <v>4</v>
      </c>
      <c r="J27" s="67">
        <f t="shared" ref="J27" si="102">G27+H27+I27</f>
        <v>1815</v>
      </c>
      <c r="K27" s="65">
        <v>337</v>
      </c>
      <c r="L27" s="66">
        <v>28</v>
      </c>
      <c r="M27" s="68">
        <v>0</v>
      </c>
      <c r="N27" s="67">
        <f t="shared" ref="N27" si="103">K27+L27+M27</f>
        <v>365</v>
      </c>
      <c r="O27" s="65">
        <v>356</v>
      </c>
      <c r="P27" s="66">
        <v>96</v>
      </c>
      <c r="Q27" s="66">
        <v>0</v>
      </c>
      <c r="R27" s="67">
        <f t="shared" ref="R27" si="104">O27+P27+Q27</f>
        <v>452</v>
      </c>
      <c r="S27" s="65">
        <v>647</v>
      </c>
      <c r="T27" s="66">
        <v>114</v>
      </c>
      <c r="U27" s="66">
        <v>0</v>
      </c>
      <c r="V27" s="67">
        <f t="shared" ref="V27" si="105">S27+T27+U27</f>
        <v>761</v>
      </c>
      <c r="W27" s="65">
        <v>537</v>
      </c>
      <c r="X27" s="66">
        <v>125</v>
      </c>
      <c r="Y27" s="66">
        <v>0</v>
      </c>
      <c r="Z27" s="67">
        <f t="shared" ref="Z27" si="106">W27+X27+Y27</f>
        <v>662</v>
      </c>
      <c r="AA27" s="68" t="s">
        <v>15</v>
      </c>
      <c r="AB27" s="68" t="s">
        <v>15</v>
      </c>
      <c r="AC27" s="68" t="s">
        <v>15</v>
      </c>
      <c r="AD27" s="68" t="s">
        <v>15</v>
      </c>
      <c r="AE27" s="65">
        <v>4979</v>
      </c>
      <c r="AF27" s="66">
        <v>743</v>
      </c>
      <c r="AG27" s="66">
        <v>67</v>
      </c>
      <c r="AH27" s="67">
        <f t="shared" ref="AH27" si="107">AE27+AF27+AG27</f>
        <v>5789</v>
      </c>
    </row>
    <row r="28" spans="1:34" ht="33.75" customHeight="1" thickBot="1" x14ac:dyDescent="0.3">
      <c r="A28" s="151"/>
      <c r="B28" s="69" t="s">
        <v>13</v>
      </c>
      <c r="C28" s="70">
        <f>C27/C$31</f>
        <v>9.5143643227333805E-2</v>
      </c>
      <c r="D28" s="71">
        <f t="shared" si="85"/>
        <v>7.3044859071059939E-2</v>
      </c>
      <c r="E28" s="71">
        <f t="shared" si="85"/>
        <v>8.6538461538461536E-2</v>
      </c>
      <c r="F28" s="72">
        <f t="shared" si="85"/>
        <v>9.1862682771773688E-2</v>
      </c>
      <c r="G28" s="70">
        <f t="shared" si="85"/>
        <v>9.1667612668861392E-2</v>
      </c>
      <c r="H28" s="71">
        <f t="shared" si="85"/>
        <v>8.2145850796311815E-2</v>
      </c>
      <c r="I28" s="71">
        <f t="shared" si="85"/>
        <v>8.8888888888888892E-2</v>
      </c>
      <c r="J28" s="72">
        <f t="shared" si="85"/>
        <v>9.0528205895555894E-2</v>
      </c>
      <c r="K28" s="70">
        <f t="shared" si="85"/>
        <v>0.10973624226636275</v>
      </c>
      <c r="L28" s="71">
        <f t="shared" si="85"/>
        <v>7.7994428969359333E-2</v>
      </c>
      <c r="M28" s="73" t="s">
        <v>16</v>
      </c>
      <c r="N28" s="72">
        <f t="shared" si="85"/>
        <v>0.10641399416909621</v>
      </c>
      <c r="O28" s="70">
        <f t="shared" si="85"/>
        <v>8.9921697398332917E-2</v>
      </c>
      <c r="P28" s="71">
        <f t="shared" si="85"/>
        <v>9.5712861415752748E-2</v>
      </c>
      <c r="Q28" s="71">
        <f t="shared" si="85"/>
        <v>0</v>
      </c>
      <c r="R28" s="72">
        <f t="shared" si="85"/>
        <v>9.0963976655262624E-2</v>
      </c>
      <c r="S28" s="70">
        <f t="shared" si="85"/>
        <v>7.9085686346412415E-2</v>
      </c>
      <c r="T28" s="71">
        <f t="shared" si="85"/>
        <v>6.5819861431870672E-2</v>
      </c>
      <c r="U28" s="73" t="s">
        <v>16</v>
      </c>
      <c r="V28" s="72">
        <f t="shared" ref="V28" si="108">V27/V$31</f>
        <v>7.6767880560879659E-2</v>
      </c>
      <c r="W28" s="70">
        <f t="shared" si="85"/>
        <v>0.15669681937554714</v>
      </c>
      <c r="X28" s="71">
        <f t="shared" si="85"/>
        <v>0.20764119601328904</v>
      </c>
      <c r="Y28" s="73" t="s">
        <v>16</v>
      </c>
      <c r="Z28" s="72">
        <f t="shared" ref="Z28" si="109">Z27/Z$31</f>
        <v>0.16430876147927526</v>
      </c>
      <c r="AA28" s="73" t="s">
        <v>16</v>
      </c>
      <c r="AB28" s="73" t="s">
        <v>16</v>
      </c>
      <c r="AC28" s="73" t="s">
        <v>16</v>
      </c>
      <c r="AD28" s="73" t="s">
        <v>16</v>
      </c>
      <c r="AE28" s="70">
        <f t="shared" ref="AE28:AF28" si="110">AE27/AE$31</f>
        <v>9.5962224149561529E-2</v>
      </c>
      <c r="AF28" s="71">
        <f t="shared" si="110"/>
        <v>8.6385304034414606E-2</v>
      </c>
      <c r="AG28" s="71">
        <f>AG27/AG$31</f>
        <v>8.5897435897435898E-2</v>
      </c>
      <c r="AH28" s="72">
        <f t="shared" ref="AH28" si="111">AH27/AH$31</f>
        <v>9.4489602716025203E-2</v>
      </c>
    </row>
    <row r="29" spans="1:34" ht="33.75" customHeight="1" x14ac:dyDescent="0.25">
      <c r="A29" s="150">
        <v>43435</v>
      </c>
      <c r="B29" s="74" t="s">
        <v>12</v>
      </c>
      <c r="C29" s="65">
        <v>1746</v>
      </c>
      <c r="D29" s="66">
        <v>243</v>
      </c>
      <c r="E29" s="66">
        <v>72</v>
      </c>
      <c r="F29" s="67">
        <f t="shared" ref="F29" si="112">C29+D29+E29</f>
        <v>2061</v>
      </c>
      <c r="G29" s="65">
        <v>2483</v>
      </c>
      <c r="H29" s="66">
        <v>236</v>
      </c>
      <c r="I29" s="66">
        <v>0</v>
      </c>
      <c r="J29" s="67">
        <f t="shared" ref="J29" si="113">G29+H29+I29</f>
        <v>2719</v>
      </c>
      <c r="K29" s="65">
        <v>343</v>
      </c>
      <c r="L29" s="66">
        <v>38</v>
      </c>
      <c r="M29" s="68">
        <v>0</v>
      </c>
      <c r="N29" s="67">
        <f t="shared" ref="N29" si="114">K29+L29+M29</f>
        <v>381</v>
      </c>
      <c r="O29" s="65">
        <v>648</v>
      </c>
      <c r="P29" s="66">
        <v>174</v>
      </c>
      <c r="Q29" s="66">
        <v>0</v>
      </c>
      <c r="R29" s="67">
        <f t="shared" ref="R29" si="115">O29+P29+Q29</f>
        <v>822</v>
      </c>
      <c r="S29" s="65">
        <v>733</v>
      </c>
      <c r="T29" s="66">
        <v>40</v>
      </c>
      <c r="U29" s="66">
        <v>0</v>
      </c>
      <c r="V29" s="67">
        <f t="shared" ref="V29" si="116">S29+T29+U29</f>
        <v>773</v>
      </c>
      <c r="W29" s="65">
        <v>634</v>
      </c>
      <c r="X29" s="66">
        <v>132</v>
      </c>
      <c r="Y29" s="66">
        <v>0</v>
      </c>
      <c r="Z29" s="67">
        <f t="shared" ref="Z29" si="117">W29+X29+Y29</f>
        <v>766</v>
      </c>
      <c r="AA29" s="68" t="s">
        <v>15</v>
      </c>
      <c r="AB29" s="68" t="s">
        <v>15</v>
      </c>
      <c r="AC29" s="68" t="s">
        <v>15</v>
      </c>
      <c r="AD29" s="68" t="s">
        <v>15</v>
      </c>
      <c r="AE29" s="65">
        <v>6587</v>
      </c>
      <c r="AF29" s="66">
        <v>863</v>
      </c>
      <c r="AG29" s="66">
        <v>72</v>
      </c>
      <c r="AH29" s="67">
        <f t="shared" ref="AH29" si="118">AE29+AF29+AG29</f>
        <v>7522</v>
      </c>
    </row>
    <row r="30" spans="1:34" ht="33.75" customHeight="1" thickBot="1" x14ac:dyDescent="0.3">
      <c r="A30" s="151"/>
      <c r="B30" s="69" t="s">
        <v>13</v>
      </c>
      <c r="C30" s="70">
        <f>C29/C$31</f>
        <v>0.11171540085738051</v>
      </c>
      <c r="D30" s="71">
        <f t="shared" si="85"/>
        <v>9.6466851925367206E-2</v>
      </c>
      <c r="E30" s="71">
        <f t="shared" si="85"/>
        <v>9.8901098901098897E-2</v>
      </c>
      <c r="F30" s="72">
        <f t="shared" si="85"/>
        <v>0.10918626827717737</v>
      </c>
      <c r="G30" s="70">
        <f t="shared" si="85"/>
        <v>0.14093540697014417</v>
      </c>
      <c r="H30" s="71">
        <f t="shared" si="85"/>
        <v>9.8910310142497904E-2</v>
      </c>
      <c r="I30" s="71">
        <f t="shared" si="85"/>
        <v>0</v>
      </c>
      <c r="J30" s="72">
        <f t="shared" si="85"/>
        <v>0.13561773654546361</v>
      </c>
      <c r="K30" s="70">
        <f t="shared" si="85"/>
        <v>0.11169000325626832</v>
      </c>
      <c r="L30" s="71">
        <f t="shared" si="85"/>
        <v>0.10584958217270195</v>
      </c>
      <c r="M30" s="73" t="s">
        <v>16</v>
      </c>
      <c r="N30" s="72">
        <f t="shared" si="85"/>
        <v>0.11107871720116617</v>
      </c>
      <c r="O30" s="70">
        <f t="shared" si="85"/>
        <v>0.16367769638797677</v>
      </c>
      <c r="P30" s="71">
        <f t="shared" si="85"/>
        <v>0.17347956131605186</v>
      </c>
      <c r="Q30" s="71">
        <f t="shared" si="85"/>
        <v>0</v>
      </c>
      <c r="R30" s="72">
        <f t="shared" si="85"/>
        <v>0.16542563896156168</v>
      </c>
      <c r="S30" s="70">
        <f t="shared" si="85"/>
        <v>8.9597848673756267E-2</v>
      </c>
      <c r="T30" s="71">
        <f t="shared" si="85"/>
        <v>2.3094688221709007E-2</v>
      </c>
      <c r="U30" s="73" t="s">
        <v>16</v>
      </c>
      <c r="V30" s="72">
        <f t="shared" ref="V30" si="119">V29/V$31</f>
        <v>7.7978412186018364E-2</v>
      </c>
      <c r="W30" s="70">
        <f t="shared" si="85"/>
        <v>0.1850014590020426</v>
      </c>
      <c r="X30" s="71">
        <f t="shared" si="85"/>
        <v>0.21926910299003322</v>
      </c>
      <c r="Y30" s="73" t="s">
        <v>16</v>
      </c>
      <c r="Z30" s="72">
        <f t="shared" ref="Z30" si="120">Z29/Z$31</f>
        <v>0.19012161826756019</v>
      </c>
      <c r="AA30" s="73" t="s">
        <v>16</v>
      </c>
      <c r="AB30" s="73" t="s">
        <v>16</v>
      </c>
      <c r="AC30" s="73" t="s">
        <v>16</v>
      </c>
      <c r="AD30" s="73" t="s">
        <v>16</v>
      </c>
      <c r="AE30" s="70">
        <f t="shared" ref="AE30:AF30" si="121">AE29/AE$31</f>
        <v>0.12695384022357137</v>
      </c>
      <c r="AF30" s="71">
        <f t="shared" si="121"/>
        <v>0.10033717009650041</v>
      </c>
      <c r="AG30" s="71">
        <f>AG29/AG$31</f>
        <v>9.2307692307692313E-2</v>
      </c>
      <c r="AH30" s="72">
        <f t="shared" ref="AH30" si="122">AH29/AH$31</f>
        <v>0.12277609114353802</v>
      </c>
    </row>
    <row r="31" spans="1:34" s="14" customFormat="1" ht="33.75" customHeight="1" x14ac:dyDescent="0.25">
      <c r="A31" s="146" t="s">
        <v>41</v>
      </c>
      <c r="B31" s="74" t="s">
        <v>12</v>
      </c>
      <c r="C31" s="65">
        <f>C7+C9+C11+C13+C15+C17+C19+C21+C23+C25+C27+C29</f>
        <v>15629</v>
      </c>
      <c r="D31" s="66">
        <f t="shared" ref="D31:T31" si="123">D7+D9+D11+D13+D15+D17+D19+D21+D23+D25+D27+D29</f>
        <v>2519</v>
      </c>
      <c r="E31" s="66">
        <f t="shared" si="123"/>
        <v>728</v>
      </c>
      <c r="F31" s="67">
        <f t="shared" si="123"/>
        <v>18876</v>
      </c>
      <c r="G31" s="65">
        <f>G7+G9+G11+G13+G15+G17+G19+G21+G23+G25+G27+G29</f>
        <v>17618</v>
      </c>
      <c r="H31" s="66">
        <f t="shared" si="123"/>
        <v>2386</v>
      </c>
      <c r="I31" s="66">
        <f t="shared" si="123"/>
        <v>45</v>
      </c>
      <c r="J31" s="67">
        <f t="shared" si="123"/>
        <v>20049</v>
      </c>
      <c r="K31" s="65">
        <f t="shared" si="123"/>
        <v>3071</v>
      </c>
      <c r="L31" s="66">
        <f t="shared" si="123"/>
        <v>359</v>
      </c>
      <c r="M31" s="66">
        <f t="shared" si="123"/>
        <v>0</v>
      </c>
      <c r="N31" s="67">
        <f t="shared" si="123"/>
        <v>3430</v>
      </c>
      <c r="O31" s="65">
        <f t="shared" si="123"/>
        <v>3959</v>
      </c>
      <c r="P31" s="66">
        <f t="shared" si="123"/>
        <v>1003</v>
      </c>
      <c r="Q31" s="66">
        <f t="shared" si="123"/>
        <v>7</v>
      </c>
      <c r="R31" s="67">
        <f t="shared" si="123"/>
        <v>4969</v>
      </c>
      <c r="S31" s="65">
        <f t="shared" si="123"/>
        <v>8181</v>
      </c>
      <c r="T31" s="66">
        <f t="shared" si="123"/>
        <v>1732</v>
      </c>
      <c r="U31" s="66">
        <v>0</v>
      </c>
      <c r="V31" s="67">
        <f>SUM(S31:U31)</f>
        <v>9913</v>
      </c>
      <c r="W31" s="65">
        <f>W7+W9+W11+W27+W29</f>
        <v>3427</v>
      </c>
      <c r="X31" s="66">
        <f>X7+X9+X11+X27+X29</f>
        <v>602</v>
      </c>
      <c r="Y31" s="66">
        <v>0</v>
      </c>
      <c r="Z31" s="67">
        <f>SUM(W31:Y31)</f>
        <v>4029</v>
      </c>
      <c r="AA31" s="68" t="s">
        <v>15</v>
      </c>
      <c r="AB31" s="68" t="s">
        <v>15</v>
      </c>
      <c r="AC31" s="68" t="s">
        <v>15</v>
      </c>
      <c r="AD31" s="68" t="s">
        <v>15</v>
      </c>
      <c r="AE31" s="65">
        <f>C31+G31+K31+O31+S31+W31</f>
        <v>51885</v>
      </c>
      <c r="AF31" s="66">
        <f>D31+H31+L31+P31+T31+X31</f>
        <v>8601</v>
      </c>
      <c r="AG31" s="66">
        <f>E31+I31+M31+Q31+U31+Y31</f>
        <v>780</v>
      </c>
      <c r="AH31" s="67">
        <f>F31+J31+N31+R31+V31+Z31</f>
        <v>61266</v>
      </c>
    </row>
    <row r="32" spans="1:34" ht="33.75" customHeight="1" thickBot="1" x14ac:dyDescent="0.3">
      <c r="A32" s="147"/>
      <c r="B32" s="69" t="s">
        <v>13</v>
      </c>
      <c r="C32" s="70">
        <f>C31/C$31</f>
        <v>1</v>
      </c>
      <c r="D32" s="71">
        <f t="shared" si="85"/>
        <v>1</v>
      </c>
      <c r="E32" s="71">
        <f t="shared" si="85"/>
        <v>1</v>
      </c>
      <c r="F32" s="72">
        <f t="shared" si="85"/>
        <v>1</v>
      </c>
      <c r="G32" s="70">
        <f t="shared" si="85"/>
        <v>1</v>
      </c>
      <c r="H32" s="71">
        <f t="shared" si="85"/>
        <v>1</v>
      </c>
      <c r="I32" s="71">
        <f t="shared" si="85"/>
        <v>1</v>
      </c>
      <c r="J32" s="72">
        <f t="shared" si="85"/>
        <v>1</v>
      </c>
      <c r="K32" s="70">
        <f t="shared" si="85"/>
        <v>1</v>
      </c>
      <c r="L32" s="71">
        <f t="shared" si="85"/>
        <v>1</v>
      </c>
      <c r="M32" s="71" t="s">
        <v>16</v>
      </c>
      <c r="N32" s="72">
        <f t="shared" si="85"/>
        <v>1</v>
      </c>
      <c r="O32" s="70">
        <f t="shared" si="85"/>
        <v>1</v>
      </c>
      <c r="P32" s="71">
        <f t="shared" si="85"/>
        <v>1</v>
      </c>
      <c r="Q32" s="71">
        <f t="shared" si="85"/>
        <v>1</v>
      </c>
      <c r="R32" s="72">
        <f t="shared" si="85"/>
        <v>1</v>
      </c>
      <c r="S32" s="70">
        <f t="shared" si="85"/>
        <v>1</v>
      </c>
      <c r="T32" s="71">
        <f t="shared" si="85"/>
        <v>1</v>
      </c>
      <c r="U32" s="71" t="s">
        <v>16</v>
      </c>
      <c r="V32" s="72">
        <f t="shared" ref="V32" si="124">V31/V$31</f>
        <v>1</v>
      </c>
      <c r="W32" s="70">
        <f t="shared" si="85"/>
        <v>1</v>
      </c>
      <c r="X32" s="71">
        <f t="shared" si="85"/>
        <v>1</v>
      </c>
      <c r="Y32" s="71" t="s">
        <v>16</v>
      </c>
      <c r="Z32" s="72">
        <f t="shared" ref="Z32" si="125">Z31/Z$31</f>
        <v>1</v>
      </c>
      <c r="AA32" s="73" t="s">
        <v>16</v>
      </c>
      <c r="AB32" s="73" t="s">
        <v>16</v>
      </c>
      <c r="AC32" s="73" t="s">
        <v>16</v>
      </c>
      <c r="AD32" s="73" t="s">
        <v>16</v>
      </c>
      <c r="AE32" s="70">
        <f>AE31/AE$31</f>
        <v>1</v>
      </c>
      <c r="AF32" s="71">
        <f>AF31/AF$31</f>
        <v>1</v>
      </c>
      <c r="AG32" s="71">
        <f>AG31/AG$31</f>
        <v>1</v>
      </c>
      <c r="AH32" s="72">
        <f t="shared" ref="AH32" si="126">AH31/AH$31</f>
        <v>1</v>
      </c>
    </row>
    <row r="33" spans="1:43" ht="54.75" customHeight="1" thickBot="1" x14ac:dyDescent="0.3">
      <c r="A33" s="15"/>
      <c r="B33" s="75"/>
      <c r="C33" s="18"/>
      <c r="D33" s="18"/>
      <c r="E33" s="18"/>
      <c r="F33" s="18"/>
      <c r="G33" s="18"/>
      <c r="H33" s="18"/>
      <c r="I33" s="18"/>
      <c r="J33" s="18"/>
      <c r="K33" s="18"/>
      <c r="L33" s="18"/>
      <c r="M33" s="18"/>
      <c r="N33" s="18"/>
      <c r="O33" s="18"/>
      <c r="P33" s="18"/>
      <c r="Q33" s="18"/>
      <c r="R33" s="18"/>
      <c r="S33" s="18"/>
      <c r="T33" s="18"/>
      <c r="U33" s="19"/>
      <c r="V33" s="18"/>
      <c r="W33" s="18"/>
      <c r="X33" s="18"/>
      <c r="Y33" s="19"/>
      <c r="Z33" s="18"/>
      <c r="AA33" s="19"/>
      <c r="AB33" s="18"/>
      <c r="AC33" s="19"/>
      <c r="AD33" s="18"/>
      <c r="AE33" s="18"/>
      <c r="AF33" s="18"/>
      <c r="AG33" s="18"/>
      <c r="AH33" s="18"/>
      <c r="AI33" s="88"/>
    </row>
    <row r="34" spans="1:43" ht="40.5" customHeight="1" thickBot="1" x14ac:dyDescent="0.3">
      <c r="A34" s="148" t="s">
        <v>23</v>
      </c>
      <c r="B34" s="149"/>
      <c r="C34" s="149"/>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55"/>
      <c r="AI34" s="28"/>
      <c r="AJ34"/>
      <c r="AK34"/>
      <c r="AL34"/>
      <c r="AM34"/>
      <c r="AN34"/>
      <c r="AO34"/>
      <c r="AP34"/>
      <c r="AQ34"/>
    </row>
    <row r="35" spans="1:43" ht="50.25" customHeight="1" thickBot="1" x14ac:dyDescent="0.3">
      <c r="A35" s="144" t="s">
        <v>24</v>
      </c>
      <c r="B35" s="145"/>
      <c r="C35" s="141">
        <v>5</v>
      </c>
      <c r="D35" s="142"/>
      <c r="E35" s="142"/>
      <c r="F35" s="143"/>
      <c r="G35" s="141">
        <v>6</v>
      </c>
      <c r="H35" s="142"/>
      <c r="I35" s="142"/>
      <c r="J35" s="143"/>
      <c r="K35" s="141">
        <v>1</v>
      </c>
      <c r="L35" s="142"/>
      <c r="M35" s="142"/>
      <c r="N35" s="143"/>
      <c r="O35" s="141">
        <v>1</v>
      </c>
      <c r="P35" s="142"/>
      <c r="Q35" s="142"/>
      <c r="R35" s="143"/>
      <c r="S35" s="141">
        <v>1</v>
      </c>
      <c r="T35" s="142"/>
      <c r="U35" s="142"/>
      <c r="V35" s="143"/>
      <c r="W35" s="141">
        <v>1</v>
      </c>
      <c r="X35" s="142"/>
      <c r="Y35" s="142"/>
      <c r="Z35" s="143"/>
      <c r="AA35" s="141">
        <v>0</v>
      </c>
      <c r="AB35" s="142"/>
      <c r="AC35" s="142"/>
      <c r="AD35" s="143"/>
      <c r="AE35" s="141">
        <f>SUM(C35:AD35)</f>
        <v>15</v>
      </c>
      <c r="AF35" s="142"/>
      <c r="AG35" s="142"/>
      <c r="AH35" s="143"/>
    </row>
    <row r="36" spans="1:43" s="57" customFormat="1" ht="50.25" customHeight="1" thickBot="1" x14ac:dyDescent="0.3">
      <c r="A36" s="144" t="s">
        <v>25</v>
      </c>
      <c r="B36" s="145"/>
      <c r="C36" s="135">
        <v>5</v>
      </c>
      <c r="D36" s="136"/>
      <c r="E36" s="136"/>
      <c r="F36" s="137"/>
      <c r="G36" s="135">
        <v>11</v>
      </c>
      <c r="H36" s="136"/>
      <c r="I36" s="136"/>
      <c r="J36" s="137"/>
      <c r="K36" s="135">
        <v>2</v>
      </c>
      <c r="L36" s="136"/>
      <c r="M36" s="136"/>
      <c r="N36" s="137"/>
      <c r="O36" s="135">
        <v>2</v>
      </c>
      <c r="P36" s="136"/>
      <c r="Q36" s="136"/>
      <c r="R36" s="137"/>
      <c r="S36" s="135">
        <v>1</v>
      </c>
      <c r="T36" s="136"/>
      <c r="U36" s="136"/>
      <c r="V36" s="137"/>
      <c r="W36" s="135">
        <v>1</v>
      </c>
      <c r="X36" s="136"/>
      <c r="Y36" s="136"/>
      <c r="Z36" s="137"/>
      <c r="AA36" s="135">
        <v>3</v>
      </c>
      <c r="AB36" s="136"/>
      <c r="AC36" s="136"/>
      <c r="AD36" s="137"/>
      <c r="AE36" s="138">
        <f>SUM(C36:AD36)</f>
        <v>25</v>
      </c>
      <c r="AF36" s="139"/>
      <c r="AG36" s="139"/>
      <c r="AH36" s="140"/>
      <c r="AI36" s="56"/>
      <c r="AJ36" s="56"/>
      <c r="AK36" s="56"/>
      <c r="AL36" s="56"/>
      <c r="AM36" s="56"/>
      <c r="AN36" s="56"/>
      <c r="AO36" s="56"/>
      <c r="AP36" s="56"/>
      <c r="AQ36" s="56"/>
    </row>
    <row r="37" spans="1:43" ht="52.5" customHeight="1" x14ac:dyDescent="0.25">
      <c r="A37" s="25" t="s">
        <v>26</v>
      </c>
      <c r="B37" s="76"/>
      <c r="C37" s="26"/>
      <c r="D37" s="26"/>
      <c r="E37" s="26"/>
      <c r="F37" s="26"/>
      <c r="G37" s="26"/>
      <c r="H37" s="26"/>
      <c r="I37" s="26"/>
      <c r="J37" s="26"/>
      <c r="K37" s="26"/>
      <c r="L37" s="26"/>
      <c r="M37" s="26"/>
      <c r="N37" s="26"/>
      <c r="O37" s="26"/>
      <c r="P37" s="26"/>
      <c r="Q37" s="26"/>
      <c r="R37" s="26"/>
      <c r="S37" s="26"/>
      <c r="T37" s="26"/>
      <c r="U37" s="26"/>
      <c r="V37" s="26"/>
      <c r="W37" s="26"/>
      <c r="X37" s="26"/>
      <c r="Y37" s="26"/>
    </row>
    <row r="40" spans="1:43" ht="52.5" customHeight="1" x14ac:dyDescent="0.4">
      <c r="C40" s="58"/>
      <c r="D40" s="58"/>
      <c r="E40" s="58"/>
      <c r="F40" s="58"/>
      <c r="G40" s="58"/>
      <c r="H40" s="58"/>
      <c r="I40" s="58"/>
      <c r="J40" s="58"/>
      <c r="K40" s="58"/>
    </row>
  </sheetData>
  <mergeCells count="52">
    <mergeCell ref="A1:AH1"/>
    <mergeCell ref="A2:AH2"/>
    <mergeCell ref="A3:B6"/>
    <mergeCell ref="C3:AH3"/>
    <mergeCell ref="C4:F4"/>
    <mergeCell ref="G4:J4"/>
    <mergeCell ref="K4:N4"/>
    <mergeCell ref="O4:R4"/>
    <mergeCell ref="S4:V4"/>
    <mergeCell ref="W4:Z4"/>
    <mergeCell ref="A17:A18"/>
    <mergeCell ref="AA4:AD4"/>
    <mergeCell ref="AE4:AH4"/>
    <mergeCell ref="C5:F5"/>
    <mergeCell ref="G5:J5"/>
    <mergeCell ref="K5:N5"/>
    <mergeCell ref="O5:R5"/>
    <mergeCell ref="S5:V5"/>
    <mergeCell ref="W5:Z5"/>
    <mergeCell ref="AA5:AD5"/>
    <mergeCell ref="AE5:AH5"/>
    <mergeCell ref="A7:A8"/>
    <mergeCell ref="A9:A10"/>
    <mergeCell ref="A11:A12"/>
    <mergeCell ref="A13:A14"/>
    <mergeCell ref="A15:A16"/>
    <mergeCell ref="K35:N35"/>
    <mergeCell ref="A19:A20"/>
    <mergeCell ref="A21:A22"/>
    <mergeCell ref="A23:A24"/>
    <mergeCell ref="A25:A26"/>
    <mergeCell ref="A27:A28"/>
    <mergeCell ref="A29:A30"/>
    <mergeCell ref="A31:A32"/>
    <mergeCell ref="A34:C34"/>
    <mergeCell ref="A35:B35"/>
    <mergeCell ref="C35:F35"/>
    <mergeCell ref="G35:J35"/>
    <mergeCell ref="A36:B36"/>
    <mergeCell ref="C36:F36"/>
    <mergeCell ref="G36:J36"/>
    <mergeCell ref="K36:N36"/>
    <mergeCell ref="O36:R36"/>
    <mergeCell ref="S36:V36"/>
    <mergeCell ref="W36:Z36"/>
    <mergeCell ref="AA36:AD36"/>
    <mergeCell ref="AE36:AH36"/>
    <mergeCell ref="O35:R35"/>
    <mergeCell ref="S35:V35"/>
    <mergeCell ref="W35:Z35"/>
    <mergeCell ref="AA35:AD35"/>
    <mergeCell ref="AE35:AH35"/>
  </mergeCells>
  <pageMargins left="0.70866141732283472" right="0.70866141732283472" top="0.74803149606299213" bottom="0.74803149606299213" header="0.31496062992125984" footer="0.31496062992125984"/>
  <pageSetup paperSize="8" scale="44" orientation="landscape" r:id="rId1"/>
  <headerFooter>
    <oddFooter>&amp;L&amp;F
&amp;D&amp;C&amp;A&amp;R&amp;P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Tab121_2018_Web</vt:lpstr>
      <vt:lpstr>Tab 122_2018_Web</vt:lpstr>
      <vt:lpstr>Tab 123_2018_Web</vt:lpstr>
      <vt:lpstr>TAB124_HU_2018_Web</vt:lpstr>
    </vt:vector>
  </TitlesOfParts>
  <Company>IWEPS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Colicis</dc:creator>
  <cp:lastModifiedBy>Olivier Colicis</cp:lastModifiedBy>
  <dcterms:created xsi:type="dcterms:W3CDTF">2019-04-19T13:43:19Z</dcterms:created>
  <dcterms:modified xsi:type="dcterms:W3CDTF">2020-01-08T15:41:29Z</dcterms:modified>
</cp:coreProperties>
</file>