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Stat_RSU_2019_copie_du_20210602\RSU_Profil_2019\TAB_211-à-2110_DUS_2019\"/>
    </mc:Choice>
  </mc:AlternateContent>
  <xr:revisionPtr revIDLastSave="0" documentId="8_{35A6D0D6-0782-43EB-9726-D15F0BA51CF9}" xr6:coauthVersionLast="47" xr6:coauthVersionMax="47" xr10:uidLastSave="{00000000-0000-0000-0000-000000000000}"/>
  <bookViews>
    <workbookView xWindow="-108" yWindow="-108" windowWidth="23256" windowHeight="12576" tabRatio="738" xr2:uid="{00000000-000D-0000-FFFF-FFFF00000000}"/>
  </bookViews>
  <sheets>
    <sheet name="TAB-2.1.1_2019_Web" sheetId="31" r:id="rId1"/>
    <sheet name="TAB-2.1.2_2019_Web" sheetId="32" r:id="rId2"/>
    <sheet name="TAB-2.1.3_2019_Web" sheetId="33" r:id="rId3"/>
    <sheet name="TAB-2.1.4_2019_Web" sheetId="34" r:id="rId4"/>
    <sheet name="TAB-2.1.5_2019_Web" sheetId="35" r:id="rId5"/>
    <sheet name="TAB-2.1.6_2019_Web" sheetId="36" r:id="rId6"/>
    <sheet name="TAB-2.1.7_2019_Web" sheetId="37" r:id="rId7"/>
    <sheet name="TAB-2.1.8_2019_Web" sheetId="38" r:id="rId8"/>
    <sheet name="TAB-2.1.9_2019_Web" sheetId="39" r:id="rId9"/>
    <sheet name="TAB-2.1.10_2019_Web" sheetId="4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 name="Profil_2018_qly" localSheetId="9">#REF!</definedName>
    <definedName name="Profil_2018_qly" localSheetId="1">#REF!</definedName>
    <definedName name="Profil_2018_qly" localSheetId="2">#REF!</definedName>
    <definedName name="Profil_2018_qly" localSheetId="3">#REF!</definedName>
    <definedName name="Profil_2018_qly" localSheetId="4">#REF!</definedName>
    <definedName name="Profil_2018_qly" localSheetId="5">#REF!</definedName>
    <definedName name="Profil_2018_qly" localSheetId="6">#REF!</definedName>
    <definedName name="Profil_2018_qly" localSheetId="7">#REF!</definedName>
    <definedName name="Profil_2018_qly" localSheetId="8">#REF!</definedName>
    <definedName name="Profil_2018_qly">#REF!</definedName>
    <definedName name="Profil_2018_qty" localSheetId="9">#REF!</definedName>
    <definedName name="Profil_2018_qty" localSheetId="1">#REF!</definedName>
    <definedName name="Profil_2018_qty" localSheetId="2">#REF!</definedName>
    <definedName name="Profil_2018_qty" localSheetId="3">#REF!</definedName>
    <definedName name="Profil_2018_qty" localSheetId="4">#REF!</definedName>
    <definedName name="Profil_2018_qty" localSheetId="5">#REF!</definedName>
    <definedName name="Profil_2018_qty" localSheetId="6">#REF!</definedName>
    <definedName name="Profil_2018_qty" localSheetId="7">#REF!</definedName>
    <definedName name="Profil_2018_qty" localSheetId="8">#REF!</definedName>
    <definedName name="Profil_2018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40" l="1"/>
  <c r="J48" i="40"/>
  <c r="J45" i="40"/>
  <c r="J44" i="40" s="1"/>
  <c r="I44" i="40"/>
  <c r="H44" i="40"/>
  <c r="G44" i="40"/>
  <c r="F44" i="40"/>
  <c r="E44" i="40"/>
  <c r="D44" i="40"/>
  <c r="C44" i="40"/>
  <c r="J42" i="40"/>
  <c r="I40" i="40"/>
  <c r="E40" i="40"/>
  <c r="D40" i="40"/>
  <c r="C40" i="40"/>
  <c r="J39" i="40"/>
  <c r="J40" i="40" s="1"/>
  <c r="I38" i="40"/>
  <c r="E38" i="40"/>
  <c r="D38" i="40"/>
  <c r="C38" i="40"/>
  <c r="J37" i="40"/>
  <c r="J38" i="40" s="1"/>
  <c r="I36" i="40"/>
  <c r="E36" i="40"/>
  <c r="D36" i="40"/>
  <c r="C36" i="40"/>
  <c r="J35" i="40"/>
  <c r="J36" i="40" s="1"/>
  <c r="I34" i="40"/>
  <c r="E34" i="40"/>
  <c r="D34" i="40"/>
  <c r="C34" i="40"/>
  <c r="J33" i="40"/>
  <c r="J34" i="40" s="1"/>
  <c r="I32" i="40"/>
  <c r="E32" i="40"/>
  <c r="D32" i="40"/>
  <c r="C32" i="40"/>
  <c r="J31" i="40"/>
  <c r="J32" i="40" s="1"/>
  <c r="I30" i="40"/>
  <c r="E30" i="40"/>
  <c r="D30" i="40"/>
  <c r="C30" i="40"/>
  <c r="J29" i="40"/>
  <c r="J30" i="40" s="1"/>
  <c r="I28" i="40"/>
  <c r="E28" i="40"/>
  <c r="D28" i="40"/>
  <c r="C28" i="40"/>
  <c r="J27" i="40"/>
  <c r="J28" i="40" s="1"/>
  <c r="I26" i="40"/>
  <c r="E26" i="40"/>
  <c r="D26" i="40"/>
  <c r="C26" i="40"/>
  <c r="J25" i="40"/>
  <c r="J26" i="40" s="1"/>
  <c r="I24" i="40"/>
  <c r="E24" i="40"/>
  <c r="D24" i="40"/>
  <c r="C24" i="40"/>
  <c r="J23" i="40"/>
  <c r="J24" i="40" s="1"/>
  <c r="I22" i="40"/>
  <c r="E22" i="40"/>
  <c r="D22" i="40"/>
  <c r="C22" i="40"/>
  <c r="J21" i="40"/>
  <c r="J22" i="40" s="1"/>
  <c r="I20" i="40"/>
  <c r="E20" i="40"/>
  <c r="D20" i="40"/>
  <c r="C20" i="40"/>
  <c r="J19" i="40"/>
  <c r="J20" i="40" s="1"/>
  <c r="I18" i="40"/>
  <c r="E18" i="40"/>
  <c r="D18" i="40"/>
  <c r="C18" i="40"/>
  <c r="J17" i="40"/>
  <c r="J18" i="40" s="1"/>
  <c r="I16" i="40"/>
  <c r="E16" i="40"/>
  <c r="D16" i="40"/>
  <c r="C16" i="40"/>
  <c r="J15" i="40"/>
  <c r="J16" i="40" s="1"/>
  <c r="I14" i="40"/>
  <c r="E14" i="40"/>
  <c r="D14" i="40"/>
  <c r="C14" i="40"/>
  <c r="J13" i="40"/>
  <c r="J14" i="40" s="1"/>
  <c r="I12" i="40"/>
  <c r="E12" i="40"/>
  <c r="D12" i="40"/>
  <c r="C12" i="40"/>
  <c r="J11" i="40"/>
  <c r="J12" i="40" s="1"/>
  <c r="I10" i="40"/>
  <c r="E10" i="40"/>
  <c r="D10" i="40"/>
  <c r="C10" i="40"/>
  <c r="J9" i="40"/>
  <c r="J10" i="40" s="1"/>
  <c r="I8" i="40"/>
  <c r="E8" i="40"/>
  <c r="D8" i="40"/>
  <c r="C8" i="40"/>
  <c r="J7" i="40"/>
  <c r="J8" i="40" s="1"/>
  <c r="I6" i="40"/>
  <c r="E6" i="40"/>
  <c r="D6" i="40"/>
  <c r="C6" i="40"/>
  <c r="J5" i="40"/>
  <c r="J6" i="40" s="1"/>
  <c r="J38" i="39" l="1"/>
  <c r="J37" i="39"/>
  <c r="J34" i="39"/>
  <c r="I33" i="39"/>
  <c r="H33" i="39"/>
  <c r="D32" i="39"/>
  <c r="J32" i="39" s="1"/>
  <c r="I30" i="39"/>
  <c r="G30" i="39"/>
  <c r="F30" i="39"/>
  <c r="I29" i="39"/>
  <c r="G29" i="39"/>
  <c r="G33" i="39" s="1"/>
  <c r="F29" i="39"/>
  <c r="F33" i="39" s="1"/>
  <c r="E29" i="39"/>
  <c r="E30" i="39" s="1"/>
  <c r="D29" i="39"/>
  <c r="D33" i="39" s="1"/>
  <c r="C29" i="39"/>
  <c r="C33" i="39" s="1"/>
  <c r="D28" i="39"/>
  <c r="C28" i="39"/>
  <c r="J27" i="39"/>
  <c r="J28" i="39" s="1"/>
  <c r="D26" i="39"/>
  <c r="C26" i="39"/>
  <c r="J25" i="39"/>
  <c r="D24" i="39"/>
  <c r="C24" i="39"/>
  <c r="J23" i="39"/>
  <c r="D22" i="39"/>
  <c r="C22" i="39"/>
  <c r="J21" i="39"/>
  <c r="D20" i="39"/>
  <c r="C20" i="39"/>
  <c r="J19" i="39"/>
  <c r="D18" i="39"/>
  <c r="C18" i="39"/>
  <c r="J17" i="39"/>
  <c r="D16" i="39"/>
  <c r="C16" i="39"/>
  <c r="J15" i="39"/>
  <c r="D14" i="39"/>
  <c r="C14" i="39"/>
  <c r="J13" i="39"/>
  <c r="D12" i="39"/>
  <c r="C12" i="39"/>
  <c r="J11" i="39"/>
  <c r="J12" i="39" s="1"/>
  <c r="D10" i="39"/>
  <c r="C10" i="39"/>
  <c r="J9" i="39"/>
  <c r="D8" i="39"/>
  <c r="C8" i="39"/>
  <c r="J7" i="39"/>
  <c r="J29" i="39" s="1"/>
  <c r="C6" i="39"/>
  <c r="J5" i="39"/>
  <c r="J22" i="39" l="1"/>
  <c r="J14" i="39"/>
  <c r="J26" i="39"/>
  <c r="J6" i="39"/>
  <c r="J30" i="39"/>
  <c r="J18" i="39"/>
  <c r="J10" i="39"/>
  <c r="J24" i="39"/>
  <c r="J20" i="39"/>
  <c r="J16" i="39"/>
  <c r="J33" i="39"/>
  <c r="J8" i="39"/>
  <c r="C30" i="39"/>
  <c r="E33" i="39"/>
  <c r="D30" i="39"/>
  <c r="J32" i="38" l="1"/>
  <c r="J31" i="38"/>
  <c r="J28" i="38"/>
  <c r="I27" i="38"/>
  <c r="H27" i="38"/>
  <c r="G27" i="38"/>
  <c r="D27" i="38"/>
  <c r="J26" i="38"/>
  <c r="I24" i="38"/>
  <c r="G24" i="38"/>
  <c r="I23" i="38"/>
  <c r="I22" i="38" s="1"/>
  <c r="G23" i="38"/>
  <c r="G18" i="38" s="1"/>
  <c r="F23" i="38"/>
  <c r="F16" i="38" s="1"/>
  <c r="E23" i="38"/>
  <c r="E27" i="38" s="1"/>
  <c r="C23" i="38"/>
  <c r="C24" i="38" s="1"/>
  <c r="C22" i="38"/>
  <c r="J21" i="38"/>
  <c r="I20" i="38"/>
  <c r="C20" i="38"/>
  <c r="J19" i="38"/>
  <c r="I18" i="38"/>
  <c r="C18" i="38"/>
  <c r="J17" i="38"/>
  <c r="I16" i="38"/>
  <c r="J15" i="38"/>
  <c r="I14" i="38"/>
  <c r="G14" i="38"/>
  <c r="J13" i="38"/>
  <c r="I12" i="38"/>
  <c r="G12" i="38"/>
  <c r="F12" i="38"/>
  <c r="C12" i="38"/>
  <c r="J11" i="38"/>
  <c r="I10" i="38"/>
  <c r="G10" i="38"/>
  <c r="F10" i="38"/>
  <c r="E10" i="38"/>
  <c r="C10" i="38"/>
  <c r="J9" i="38"/>
  <c r="I8" i="38"/>
  <c r="C8" i="38"/>
  <c r="J7" i="38"/>
  <c r="I6" i="38"/>
  <c r="C6" i="38"/>
  <c r="J5" i="38"/>
  <c r="J22" i="38" l="1"/>
  <c r="J6" i="38"/>
  <c r="J27" i="38"/>
  <c r="F8" i="38"/>
  <c r="E22" i="38"/>
  <c r="E12" i="38"/>
  <c r="F14" i="38"/>
  <c r="G16" i="38"/>
  <c r="F24" i="38"/>
  <c r="F27" i="38"/>
  <c r="F6" i="38"/>
  <c r="G8" i="38"/>
  <c r="E20" i="38"/>
  <c r="F22" i="38"/>
  <c r="E6" i="38"/>
  <c r="G6" i="38"/>
  <c r="C16" i="38"/>
  <c r="E18" i="38"/>
  <c r="F20" i="38"/>
  <c r="G22" i="38"/>
  <c r="J23" i="38"/>
  <c r="C27" i="38"/>
  <c r="C14" i="38"/>
  <c r="E16" i="38"/>
  <c r="F18" i="38"/>
  <c r="G20" i="38"/>
  <c r="E8" i="38"/>
  <c r="E14" i="38"/>
  <c r="E24" i="38"/>
  <c r="J16" i="38" l="1"/>
  <c r="J24" i="38"/>
  <c r="J14" i="38"/>
  <c r="J12" i="38"/>
  <c r="J18" i="38"/>
  <c r="J8" i="38"/>
  <c r="J20" i="38"/>
  <c r="J10" i="38"/>
  <c r="J30" i="37" l="1"/>
  <c r="J29" i="37"/>
  <c r="J26" i="37"/>
  <c r="H25" i="37"/>
  <c r="F25" i="37"/>
  <c r="E25" i="37"/>
  <c r="D25" i="37"/>
  <c r="J24" i="37"/>
  <c r="I22" i="37"/>
  <c r="F22" i="37"/>
  <c r="E22" i="37"/>
  <c r="D22" i="37"/>
  <c r="I21" i="37"/>
  <c r="I12" i="37" s="1"/>
  <c r="G21" i="37"/>
  <c r="G18" i="37" s="1"/>
  <c r="F21" i="37"/>
  <c r="E21" i="37"/>
  <c r="D21" i="37"/>
  <c r="D18" i="37" s="1"/>
  <c r="C21" i="37"/>
  <c r="C25" i="37" s="1"/>
  <c r="J19" i="37"/>
  <c r="I18" i="37"/>
  <c r="J17" i="37"/>
  <c r="G16" i="37"/>
  <c r="D16" i="37"/>
  <c r="J15" i="37"/>
  <c r="J16" i="37" s="1"/>
  <c r="I14" i="37"/>
  <c r="J13" i="37"/>
  <c r="J14" i="37" s="1"/>
  <c r="J11" i="37"/>
  <c r="I10" i="37"/>
  <c r="J9" i="37"/>
  <c r="I8" i="37"/>
  <c r="G8" i="37"/>
  <c r="D8" i="37"/>
  <c r="J7" i="37"/>
  <c r="J8" i="37" s="1"/>
  <c r="I6" i="37"/>
  <c r="J5" i="37"/>
  <c r="J21" i="37" s="1"/>
  <c r="J22" i="37" l="1"/>
  <c r="J25" i="37"/>
  <c r="J10" i="37"/>
  <c r="J18" i="37"/>
  <c r="J12" i="37"/>
  <c r="J20" i="37"/>
  <c r="C14" i="37"/>
  <c r="D6" i="37"/>
  <c r="D14" i="37"/>
  <c r="I16" i="37"/>
  <c r="G6" i="37"/>
  <c r="C12" i="37"/>
  <c r="G14" i="37"/>
  <c r="C20" i="37"/>
  <c r="G22" i="37"/>
  <c r="G25" i="37"/>
  <c r="D12" i="37"/>
  <c r="D20" i="37"/>
  <c r="C10" i="37"/>
  <c r="G20" i="37"/>
  <c r="I20" i="37"/>
  <c r="C6" i="37"/>
  <c r="J6" i="37"/>
  <c r="G12" i="37"/>
  <c r="C18" i="37"/>
  <c r="I25" i="37"/>
  <c r="D10" i="37"/>
  <c r="C8" i="37"/>
  <c r="G10" i="37"/>
  <c r="C16" i="37"/>
  <c r="C22" i="37"/>
  <c r="J20" i="36" l="1"/>
  <c r="J19" i="36"/>
  <c r="J16" i="36"/>
  <c r="I15" i="36"/>
  <c r="E15" i="36"/>
  <c r="J14" i="36"/>
  <c r="I11" i="36"/>
  <c r="I12" i="36" s="1"/>
  <c r="H11" i="36"/>
  <c r="H15" i="36" s="1"/>
  <c r="G11" i="36"/>
  <c r="G6" i="36" s="1"/>
  <c r="F11" i="36"/>
  <c r="F8" i="36" s="1"/>
  <c r="E11" i="36"/>
  <c r="E12" i="36" s="1"/>
  <c r="D11" i="36"/>
  <c r="D15" i="36" s="1"/>
  <c r="C11" i="36"/>
  <c r="C15" i="36" s="1"/>
  <c r="I10" i="36"/>
  <c r="H10" i="36"/>
  <c r="G10" i="36"/>
  <c r="E10" i="36"/>
  <c r="D10" i="36"/>
  <c r="C10" i="36"/>
  <c r="J9" i="36"/>
  <c r="I8" i="36"/>
  <c r="H8" i="36"/>
  <c r="G8" i="36"/>
  <c r="E8" i="36"/>
  <c r="D8" i="36"/>
  <c r="C8" i="36"/>
  <c r="J7" i="36"/>
  <c r="I6" i="36"/>
  <c r="H6" i="36"/>
  <c r="E6" i="36"/>
  <c r="D6" i="36"/>
  <c r="J5" i="36"/>
  <c r="J6" i="36" l="1"/>
  <c r="J10" i="36"/>
  <c r="G12" i="36"/>
  <c r="F15" i="36"/>
  <c r="H12" i="36"/>
  <c r="G15" i="36"/>
  <c r="C6" i="36"/>
  <c r="F10" i="36"/>
  <c r="C12" i="36"/>
  <c r="F6" i="36"/>
  <c r="D12" i="36"/>
  <c r="F12" i="36"/>
  <c r="J11" i="36"/>
  <c r="J12" i="36" l="1"/>
  <c r="J15" i="36"/>
  <c r="J8" i="36"/>
  <c r="J24" i="35" l="1"/>
  <c r="J23" i="35"/>
  <c r="J20" i="35"/>
  <c r="H19" i="35"/>
  <c r="D19" i="35"/>
  <c r="J18" i="35"/>
  <c r="I15" i="35"/>
  <c r="I19" i="35" s="1"/>
  <c r="H15" i="35"/>
  <c r="H16" i="35" s="1"/>
  <c r="G15" i="35"/>
  <c r="G8" i="35" s="1"/>
  <c r="F15" i="35"/>
  <c r="F10" i="35" s="1"/>
  <c r="E15" i="35"/>
  <c r="E12" i="35" s="1"/>
  <c r="D15" i="35"/>
  <c r="D16" i="35" s="1"/>
  <c r="C15" i="35"/>
  <c r="C19" i="35" s="1"/>
  <c r="I14" i="35"/>
  <c r="H14" i="35"/>
  <c r="G14" i="35"/>
  <c r="F14" i="35"/>
  <c r="E14" i="35"/>
  <c r="D14" i="35"/>
  <c r="C14" i="35"/>
  <c r="J13" i="35"/>
  <c r="J14" i="35" s="1"/>
  <c r="H12" i="35"/>
  <c r="G12" i="35"/>
  <c r="F12" i="35"/>
  <c r="D12" i="35"/>
  <c r="C12" i="35"/>
  <c r="J11" i="35"/>
  <c r="H10" i="35"/>
  <c r="G10" i="35"/>
  <c r="D10" i="35"/>
  <c r="C10" i="35"/>
  <c r="J9" i="35"/>
  <c r="J10" i="35" s="1"/>
  <c r="H8" i="35"/>
  <c r="D8" i="35"/>
  <c r="J7" i="35"/>
  <c r="I6" i="35"/>
  <c r="H6" i="35"/>
  <c r="G6" i="35"/>
  <c r="F6" i="35"/>
  <c r="E6" i="35"/>
  <c r="D6" i="35"/>
  <c r="C6" i="35"/>
  <c r="J5" i="35"/>
  <c r="J15" i="35" s="1"/>
  <c r="J19" i="35" l="1"/>
  <c r="J16" i="35"/>
  <c r="J8" i="35"/>
  <c r="J12" i="35"/>
  <c r="E16" i="35"/>
  <c r="J6" i="35"/>
  <c r="I8" i="35"/>
  <c r="F16" i="35"/>
  <c r="E19" i="35"/>
  <c r="I10" i="35"/>
  <c r="G16" i="35"/>
  <c r="F19" i="35"/>
  <c r="C8" i="35"/>
  <c r="I12" i="35"/>
  <c r="G19" i="35"/>
  <c r="I16" i="35"/>
  <c r="E8" i="35"/>
  <c r="F8" i="35"/>
  <c r="E10" i="35"/>
  <c r="C16" i="35"/>
  <c r="Z37" i="34" l="1"/>
  <c r="Y37" i="34"/>
  <c r="X37" i="34"/>
  <c r="Z36" i="34"/>
  <c r="Y36" i="34"/>
  <c r="X36" i="34"/>
  <c r="Z33" i="34"/>
  <c r="Y33" i="34"/>
  <c r="X33" i="34"/>
  <c r="Z32" i="34"/>
  <c r="Y32" i="34"/>
  <c r="R32" i="34"/>
  <c r="L32" i="34"/>
  <c r="C32" i="34"/>
  <c r="Z31" i="34"/>
  <c r="Y31" i="34"/>
  <c r="X31" i="34"/>
  <c r="V29" i="34"/>
  <c r="R29" i="34"/>
  <c r="N29" i="34"/>
  <c r="J29" i="34"/>
  <c r="C29" i="34"/>
  <c r="W28" i="34"/>
  <c r="W27" i="34" s="1"/>
  <c r="V28" i="34"/>
  <c r="U28" i="34"/>
  <c r="U29" i="34" s="1"/>
  <c r="T28" i="34"/>
  <c r="T29" i="34" s="1"/>
  <c r="S28" i="34"/>
  <c r="S29" i="34" s="1"/>
  <c r="R28" i="34"/>
  <c r="Q28" i="34"/>
  <c r="O32" i="34" s="1"/>
  <c r="P28" i="34"/>
  <c r="P29" i="34" s="1"/>
  <c r="O28" i="34"/>
  <c r="O27" i="34" s="1"/>
  <c r="N28" i="34"/>
  <c r="M28" i="34"/>
  <c r="M29" i="34" s="1"/>
  <c r="L28" i="34"/>
  <c r="X28" i="34" s="1"/>
  <c r="K28" i="34"/>
  <c r="K29" i="34" s="1"/>
  <c r="J28" i="34"/>
  <c r="I28" i="34"/>
  <c r="I29" i="34" s="1"/>
  <c r="E28" i="34"/>
  <c r="Z28" i="34" s="1"/>
  <c r="Z29" i="34" s="1"/>
  <c r="D28" i="34"/>
  <c r="D29" i="34" s="1"/>
  <c r="C28" i="34"/>
  <c r="V27" i="34"/>
  <c r="U27" i="34"/>
  <c r="T27" i="34"/>
  <c r="R27" i="34"/>
  <c r="Q27" i="34"/>
  <c r="P27" i="34"/>
  <c r="N27" i="34"/>
  <c r="M27" i="34"/>
  <c r="L27" i="34"/>
  <c r="J27" i="34"/>
  <c r="I27" i="34"/>
  <c r="E27" i="34"/>
  <c r="C27" i="34"/>
  <c r="Z26" i="34"/>
  <c r="Y26" i="34"/>
  <c r="X26" i="34"/>
  <c r="V25" i="34"/>
  <c r="U25" i="34"/>
  <c r="T25" i="34"/>
  <c r="R25" i="34"/>
  <c r="Q25" i="34"/>
  <c r="P25" i="34"/>
  <c r="N25" i="34"/>
  <c r="M25" i="34"/>
  <c r="L25" i="34"/>
  <c r="J25" i="34"/>
  <c r="I25" i="34"/>
  <c r="E25" i="34"/>
  <c r="C25" i="34"/>
  <c r="Z24" i="34"/>
  <c r="Z25" i="34" s="1"/>
  <c r="Y24" i="34"/>
  <c r="X24" i="34"/>
  <c r="V23" i="34"/>
  <c r="U23" i="34"/>
  <c r="T23" i="34"/>
  <c r="R23" i="34"/>
  <c r="Q23" i="34"/>
  <c r="P23" i="34"/>
  <c r="N23" i="34"/>
  <c r="M23" i="34"/>
  <c r="L23" i="34"/>
  <c r="J23" i="34"/>
  <c r="I23" i="34"/>
  <c r="E23" i="34"/>
  <c r="C23" i="34"/>
  <c r="Z22" i="34"/>
  <c r="Z23" i="34" s="1"/>
  <c r="Y22" i="34"/>
  <c r="X22" i="34"/>
  <c r="V21" i="34"/>
  <c r="U21" i="34"/>
  <c r="T21" i="34"/>
  <c r="R21" i="34"/>
  <c r="Q21" i="34"/>
  <c r="P21" i="34"/>
  <c r="N21" i="34"/>
  <c r="M21" i="34"/>
  <c r="L21" i="34"/>
  <c r="J21" i="34"/>
  <c r="I21" i="34"/>
  <c r="E21" i="34"/>
  <c r="C21" i="34"/>
  <c r="Z20" i="34"/>
  <c r="Z21" i="34" s="1"/>
  <c r="Y20" i="34"/>
  <c r="X20" i="34"/>
  <c r="V19" i="34"/>
  <c r="U19" i="34"/>
  <c r="T19" i="34"/>
  <c r="R19" i="34"/>
  <c r="Q19" i="34"/>
  <c r="P19" i="34"/>
  <c r="N19" i="34"/>
  <c r="M19" i="34"/>
  <c r="L19" i="34"/>
  <c r="J19" i="34"/>
  <c r="I19" i="34"/>
  <c r="E19" i="34"/>
  <c r="C19" i="34"/>
  <c r="Z18" i="34"/>
  <c r="Z19" i="34" s="1"/>
  <c r="Y18" i="34"/>
  <c r="X18" i="34"/>
  <c r="V17" i="34"/>
  <c r="U17" i="34"/>
  <c r="T17" i="34"/>
  <c r="R17" i="34"/>
  <c r="Q17" i="34"/>
  <c r="P17" i="34"/>
  <c r="N17" i="34"/>
  <c r="M17" i="34"/>
  <c r="L17" i="34"/>
  <c r="J17" i="34"/>
  <c r="I17" i="34"/>
  <c r="E17" i="34"/>
  <c r="C17" i="34"/>
  <c r="Z16" i="34"/>
  <c r="Z17" i="34" s="1"/>
  <c r="Y16" i="34"/>
  <c r="X16" i="34"/>
  <c r="V15" i="34"/>
  <c r="U15" i="34"/>
  <c r="T15" i="34"/>
  <c r="R15" i="34"/>
  <c r="Q15" i="34"/>
  <c r="P15" i="34"/>
  <c r="N15" i="34"/>
  <c r="M15" i="34"/>
  <c r="L15" i="34"/>
  <c r="J15" i="34"/>
  <c r="I15" i="34"/>
  <c r="E15" i="34"/>
  <c r="C15" i="34"/>
  <c r="Z14" i="34"/>
  <c r="Z15" i="34" s="1"/>
  <c r="Y14" i="34"/>
  <c r="X14" i="34"/>
  <c r="V13" i="34"/>
  <c r="U13" i="34"/>
  <c r="T13" i="34"/>
  <c r="R13" i="34"/>
  <c r="Q13" i="34"/>
  <c r="P13" i="34"/>
  <c r="N13" i="34"/>
  <c r="M13" i="34"/>
  <c r="L13" i="34"/>
  <c r="J13" i="34"/>
  <c r="I13" i="34"/>
  <c r="E13" i="34"/>
  <c r="C13" i="34"/>
  <c r="Z12" i="34"/>
  <c r="Z13" i="34" s="1"/>
  <c r="Y12" i="34"/>
  <c r="X12" i="34"/>
  <c r="V11" i="34"/>
  <c r="U11" i="34"/>
  <c r="T11" i="34"/>
  <c r="R11" i="34"/>
  <c r="Q11" i="34"/>
  <c r="P11" i="34"/>
  <c r="N11" i="34"/>
  <c r="M11" i="34"/>
  <c r="L11" i="34"/>
  <c r="J11" i="34"/>
  <c r="I11" i="34"/>
  <c r="E11" i="34"/>
  <c r="C11" i="34"/>
  <c r="Z10" i="34"/>
  <c r="Z11" i="34" s="1"/>
  <c r="Y10" i="34"/>
  <c r="X10" i="34"/>
  <c r="V9" i="34"/>
  <c r="U9" i="34"/>
  <c r="T9" i="34"/>
  <c r="R9" i="34"/>
  <c r="Q9" i="34"/>
  <c r="P9" i="34"/>
  <c r="N9" i="34"/>
  <c r="M9" i="34"/>
  <c r="L9" i="34"/>
  <c r="J9" i="34"/>
  <c r="I9" i="34"/>
  <c r="E9" i="34"/>
  <c r="C9" i="34"/>
  <c r="Z8" i="34"/>
  <c r="Z9" i="34" s="1"/>
  <c r="Y8" i="34"/>
  <c r="X8" i="34"/>
  <c r="V7" i="34"/>
  <c r="U7" i="34"/>
  <c r="T7" i="34"/>
  <c r="R7" i="34"/>
  <c r="Q7" i="34"/>
  <c r="P7" i="34"/>
  <c r="N7" i="34"/>
  <c r="M7" i="34"/>
  <c r="L7" i="34"/>
  <c r="J7" i="34"/>
  <c r="I7" i="34"/>
  <c r="E7" i="34"/>
  <c r="C7" i="34"/>
  <c r="Z6" i="34"/>
  <c r="Z7" i="34" s="1"/>
  <c r="Y6" i="34"/>
  <c r="X6" i="34"/>
  <c r="X19" i="34" l="1"/>
  <c r="X27" i="34"/>
  <c r="X25" i="34"/>
  <c r="X23" i="34"/>
  <c r="X21" i="34"/>
  <c r="X17" i="34"/>
  <c r="X15" i="34"/>
  <c r="X11" i="34"/>
  <c r="X9" i="34"/>
  <c r="X29" i="34"/>
  <c r="X13" i="34"/>
  <c r="X7" i="34"/>
  <c r="X32" i="34"/>
  <c r="Y7" i="34"/>
  <c r="Z27" i="34"/>
  <c r="O29" i="34"/>
  <c r="W29" i="34"/>
  <c r="I32" i="34"/>
  <c r="E29" i="34"/>
  <c r="K7" i="34"/>
  <c r="S7" i="34"/>
  <c r="K9" i="34"/>
  <c r="S9" i="34"/>
  <c r="K11" i="34"/>
  <c r="S11" i="34"/>
  <c r="K13" i="34"/>
  <c r="S13" i="34"/>
  <c r="K15" i="34"/>
  <c r="S15" i="34"/>
  <c r="K17" i="34"/>
  <c r="S17" i="34"/>
  <c r="K19" i="34"/>
  <c r="S19" i="34"/>
  <c r="K21" i="34"/>
  <c r="S21" i="34"/>
  <c r="K23" i="34"/>
  <c r="S23" i="34"/>
  <c r="K25" i="34"/>
  <c r="S25" i="34"/>
  <c r="K27" i="34"/>
  <c r="S27" i="34"/>
  <c r="Q29" i="34"/>
  <c r="U32" i="34"/>
  <c r="L29" i="34"/>
  <c r="Y28" i="34"/>
  <c r="Y29" i="34" s="1"/>
  <c r="D7" i="34"/>
  <c r="O7" i="34"/>
  <c r="W7" i="34"/>
  <c r="D9" i="34"/>
  <c r="O9" i="34"/>
  <c r="W9" i="34"/>
  <c r="D11" i="34"/>
  <c r="O11" i="34"/>
  <c r="W11" i="34"/>
  <c r="D13" i="34"/>
  <c r="O13" i="34"/>
  <c r="W13" i="34"/>
  <c r="D15" i="34"/>
  <c r="O15" i="34"/>
  <c r="W15" i="34"/>
  <c r="D17" i="34"/>
  <c r="O17" i="34"/>
  <c r="W17" i="34"/>
  <c r="D19" i="34"/>
  <c r="O19" i="34"/>
  <c r="W19" i="34"/>
  <c r="D21" i="34"/>
  <c r="O21" i="34"/>
  <c r="W21" i="34"/>
  <c r="D23" i="34"/>
  <c r="O23" i="34"/>
  <c r="W23" i="34"/>
  <c r="D25" i="34"/>
  <c r="O25" i="34"/>
  <c r="W25" i="34"/>
  <c r="D27" i="34"/>
  <c r="Y27" i="34" l="1"/>
  <c r="Y23" i="34"/>
  <c r="Y25" i="34"/>
  <c r="Y21" i="34"/>
  <c r="Y19" i="34"/>
  <c r="Y17" i="34"/>
  <c r="Y11" i="34"/>
  <c r="Y13" i="34"/>
  <c r="Y15" i="34"/>
  <c r="Y9" i="34"/>
  <c r="J23" i="33" l="1"/>
  <c r="J22" i="33"/>
  <c r="J19" i="33"/>
  <c r="G17" i="33"/>
  <c r="F17" i="33"/>
  <c r="D17" i="33"/>
  <c r="C17" i="33"/>
  <c r="J15" i="33"/>
  <c r="J17" i="33" s="1"/>
  <c r="I15" i="33"/>
  <c r="I17" i="33" s="1"/>
  <c r="H15" i="33"/>
  <c r="H17" i="33" s="1"/>
  <c r="F15" i="33"/>
  <c r="E15" i="33"/>
  <c r="E17" i="33" s="1"/>
  <c r="C15" i="33"/>
  <c r="J14" i="33"/>
  <c r="I12" i="33"/>
  <c r="C12" i="33"/>
  <c r="I11" i="33"/>
  <c r="I6" i="33" s="1"/>
  <c r="H11" i="33"/>
  <c r="H10" i="33" s="1"/>
  <c r="F11" i="33"/>
  <c r="F10" i="33" s="1"/>
  <c r="E11" i="33"/>
  <c r="E12" i="33" s="1"/>
  <c r="C11" i="33"/>
  <c r="E10" i="33"/>
  <c r="C10" i="33"/>
  <c r="E8" i="33"/>
  <c r="C8" i="33"/>
  <c r="J7" i="33"/>
  <c r="J8" i="33" s="1"/>
  <c r="E6" i="33"/>
  <c r="C6" i="33"/>
  <c r="J5" i="33"/>
  <c r="J11" i="33" s="1"/>
  <c r="J12" i="33" l="1"/>
  <c r="J6" i="33"/>
  <c r="J10" i="33"/>
  <c r="F8" i="33"/>
  <c r="I10" i="33"/>
  <c r="F6" i="33"/>
  <c r="H8" i="33"/>
  <c r="H6" i="33"/>
  <c r="I8" i="33"/>
  <c r="F12" i="33"/>
  <c r="H12" i="33"/>
  <c r="J14" i="32" l="1"/>
  <c r="J13" i="32"/>
  <c r="H10" i="32"/>
  <c r="F10" i="32"/>
  <c r="E10" i="32"/>
  <c r="I9" i="32"/>
  <c r="I8" i="32" s="1"/>
  <c r="H9" i="32"/>
  <c r="G9" i="32"/>
  <c r="G8" i="32" s="1"/>
  <c r="F9" i="32"/>
  <c r="E9" i="32"/>
  <c r="E8" i="32" s="1"/>
  <c r="C9" i="32"/>
  <c r="C10" i="32" s="1"/>
  <c r="H8" i="32"/>
  <c r="F8" i="32"/>
  <c r="J7" i="32"/>
  <c r="I6" i="32"/>
  <c r="H6" i="32"/>
  <c r="F6" i="32"/>
  <c r="J5" i="32"/>
  <c r="C6" i="32" l="1"/>
  <c r="E6" i="32"/>
  <c r="G10" i="32"/>
  <c r="G6" i="32"/>
  <c r="I10" i="32"/>
  <c r="C8" i="32"/>
  <c r="J9" i="32"/>
  <c r="J10" i="32" s="1"/>
  <c r="J6" i="32" l="1"/>
  <c r="J8" i="32"/>
  <c r="J19" i="31" l="1"/>
  <c r="J18" i="31"/>
  <c r="I15" i="31"/>
  <c r="H15" i="31"/>
  <c r="G15" i="31"/>
  <c r="F15" i="31"/>
  <c r="E15" i="31"/>
  <c r="D15" i="31"/>
  <c r="C15" i="31"/>
  <c r="J15" i="31" s="1"/>
  <c r="J14" i="31"/>
  <c r="I11" i="31"/>
  <c r="I12" i="31" s="1"/>
  <c r="H11" i="31"/>
  <c r="H12" i="31" s="1"/>
  <c r="G11" i="31"/>
  <c r="G12" i="31" s="1"/>
  <c r="F11" i="31"/>
  <c r="F12" i="31" s="1"/>
  <c r="E11" i="31"/>
  <c r="E6" i="31" s="1"/>
  <c r="D11" i="31"/>
  <c r="D8" i="31" s="1"/>
  <c r="C11" i="31"/>
  <c r="C12" i="31" s="1"/>
  <c r="I10" i="31"/>
  <c r="H10" i="31"/>
  <c r="G10" i="31"/>
  <c r="F10" i="31"/>
  <c r="C10" i="31"/>
  <c r="J9" i="31"/>
  <c r="J11" i="31" s="1"/>
  <c r="J12" i="31" s="1"/>
  <c r="I8" i="31"/>
  <c r="H8" i="31"/>
  <c r="G8" i="31"/>
  <c r="F8" i="31"/>
  <c r="E8" i="31"/>
  <c r="C8" i="31"/>
  <c r="J7" i="31"/>
  <c r="I6" i="31"/>
  <c r="H6" i="31"/>
  <c r="G6" i="31"/>
  <c r="F6" i="31"/>
  <c r="C6" i="31"/>
  <c r="J5" i="31"/>
  <c r="J8" i="31" l="1"/>
  <c r="J6" i="31"/>
  <c r="E10" i="31"/>
  <c r="D12" i="31"/>
  <c r="E12" i="31"/>
  <c r="D10" i="31"/>
  <c r="D6" i="31"/>
  <c r="J10" i="31"/>
</calcChain>
</file>

<file path=xl/sharedStrings.xml><?xml version="1.0" encoding="utf-8"?>
<sst xmlns="http://schemas.openxmlformats.org/spreadsheetml/2006/main" count="808" uniqueCount="166">
  <si>
    <t>Sexe</t>
  </si>
  <si>
    <t>Relais social urbain (RSU)</t>
  </si>
  <si>
    <t>Charleroi (RSC)</t>
  </si>
  <si>
    <t>Liège (RSPL)</t>
  </si>
  <si>
    <t>La Louvière (RSULL)</t>
  </si>
  <si>
    <t>Mons (RSUMB)</t>
  </si>
  <si>
    <t>Namur (RSUN)</t>
  </si>
  <si>
    <t>Tournai (RSUT)</t>
  </si>
  <si>
    <t>Verviers (RSUV)</t>
  </si>
  <si>
    <t>Total des RSU wallons</t>
  </si>
  <si>
    <t>CA</t>
  </si>
  <si>
    <t>%</t>
  </si>
  <si>
    <t>Transsexuel</t>
  </si>
  <si>
    <t>nd</t>
  </si>
  <si>
    <t>-</t>
  </si>
  <si>
    <t>Total 
Sexe connu</t>
  </si>
  <si>
    <t>Sexe inconnu</t>
  </si>
  <si>
    <t xml:space="preserve"> CA</t>
  </si>
  <si>
    <t>Total global</t>
  </si>
  <si>
    <t>Services partenaires sources</t>
  </si>
  <si>
    <t>Nombre de services ayant répondu à cette variable</t>
  </si>
  <si>
    <t>Sources : IWEPS, Relais sociaux urbains &amp; services partenaires des Relais sociaux urbains de Wallonie; Calculs : IWEPS</t>
  </si>
  <si>
    <t>Type de prise en charge du mineur</t>
  </si>
  <si>
    <t xml:space="preserve"> %</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</si>
  <si>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</si>
  <si>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</si>
  <si>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Primo-utilisateurs
par Sexe</t>
  </si>
  <si>
    <t>Total
Sexe connu</t>
  </si>
  <si>
    <t>Total global des primo-utilisateurs</t>
  </si>
  <si>
    <t xml:space="preserve">nd </t>
  </si>
  <si>
    <t>% des primos dans le total des utilisateurs</t>
  </si>
  <si>
    <t>Remarque :
Un "primo-utilisateur" est un bénéficiaire qui utilise le service pour la première fois de sa vie.</t>
  </si>
  <si>
    <t>Catégorie d'âges</t>
  </si>
  <si>
    <t>H</t>
  </si>
  <si>
    <t>F</t>
  </si>
  <si>
    <t>Total</t>
  </si>
  <si>
    <t>0-17 ans</t>
  </si>
  <si>
    <t>18 à 24 ans</t>
  </si>
  <si>
    <t>25 à 29 ans</t>
  </si>
  <si>
    <t>30 à 34 ans</t>
  </si>
  <si>
    <t>35 à 39 ans</t>
  </si>
  <si>
    <t>40 à 44 ans</t>
  </si>
  <si>
    <t>45 à 49 ans</t>
  </si>
  <si>
    <t>50 à 54 ans</t>
  </si>
  <si>
    <t>55 à 59 ans</t>
  </si>
  <si>
    <t>Total
Catégories d'âges connues</t>
  </si>
  <si>
    <t>Catégorie d'âges inconnue</t>
  </si>
  <si>
    <t xml:space="preserve">Non-réponses ou 
réponses non-exploitables </t>
  </si>
  <si>
    <t xml:space="preserve">Type de ménage
(Situation de ménage / familiale) </t>
  </si>
  <si>
    <t>Isolés vivant sans enfant</t>
  </si>
  <si>
    <t>Isolés vivant avec enfant(s)</t>
  </si>
  <si>
    <t>En couple vivant sans enfant</t>
  </si>
  <si>
    <t>En couple vivant avec enfant(s)</t>
  </si>
  <si>
    <t xml:space="preserve">Total
(Type de ménage connu) </t>
  </si>
  <si>
    <t>Type de ménage inconnu</t>
  </si>
  <si>
    <t>Non- réponses
ou réponses non-exploitables</t>
  </si>
  <si>
    <t>Nationalité</t>
  </si>
  <si>
    <t xml:space="preserve">Belge </t>
  </si>
  <si>
    <t>Etrangère UE</t>
  </si>
  <si>
    <t>Etrangère hors UE</t>
  </si>
  <si>
    <t xml:space="preserve">Total
(Nationalité connue) </t>
  </si>
  <si>
    <t>Nationalité inconnue</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</si>
  <si>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</si>
  <si>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</si>
  <si>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</si>
  <si>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</si>
  <si>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</si>
  <si>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</si>
  <si>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</si>
  <si>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</si>
  <si>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</si>
  <si>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</si>
  <si>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</si>
  <si>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</si>
  <si>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</si>
  <si>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</si>
  <si>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</si>
  <si>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</si>
  <si>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</si>
  <si>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</si>
  <si>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</si>
  <si>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</si>
  <si>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</si>
  <si>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</si>
  <si>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</si>
  <si>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</si>
  <si>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</si>
  <si>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</si>
  <si>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</si>
  <si>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</si>
  <si>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</si>
  <si>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</si>
  <si>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</si>
  <si>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</si>
  <si>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</si>
  <si>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</si>
  <si>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</si>
  <si>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</si>
  <si>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</si>
  <si>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</si>
  <si>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</si>
  <si>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</si>
  <si>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</si>
  <si>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</si>
  <si>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</si>
  <si>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</si>
  <si>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</si>
  <si>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</si>
  <si>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</si>
  <si>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</si>
  <si>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</si>
  <si>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</si>
  <si>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</si>
  <si>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</si>
  <si>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</si>
  <si>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</si>
  <si>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</si>
  <si>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</si>
  <si>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</si>
  <si>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2.1.10 : Difficultés déclarées par les utilisateurs du dispositif d'urgence sociale (DUS) organisé par les services partenaires des Relais sociaux urbains (RSU).</t>
  </si>
  <si>
    <t>Nombre de services ayant participé à la collecte relative au DUS</t>
  </si>
  <si>
    <t>Tableau 2.1.1 : Utilisateurs du dispositif d'urgence sociale (DUS) organisé par les services partenaires des Relais sociaux urbains (RSU)</t>
  </si>
  <si>
    <t>Tableau 2.1.2 : Mineurs pris en charge par le dispositif d'urgence sociale (DUS) organisé par les services partenaires des Relais sociaux urbains (RSU)</t>
  </si>
  <si>
    <t>Prise en charge seul
(Utilisateur)</t>
  </si>
  <si>
    <t>Prise en charge "en famille"</t>
  </si>
  <si>
    <t>Tableau 2.1.3 : Primo-utilisateurs du dispositif d'urgence sociale (DUS) organisé par les services partenaires des Relais sociaux urbains (RSU)</t>
  </si>
  <si>
    <t>Tableau 2.1.4 : Utilisateurs du dispositif d'urgence sociale (DUS) organisé par les services partenaires des Relais sociaux urbains (RSU).</t>
  </si>
  <si>
    <t xml:space="preserve">Tournai (RSUT)
</t>
  </si>
  <si>
    <t>60 à 64 ans
(1)</t>
  </si>
  <si>
    <t>65 ans et plus
(1)</t>
  </si>
  <si>
    <t>Tableau 2.1.5 : Utilisateurs du dispositif d'urgence sociale (DUS) organisé par les services partenaires des Relais sociaux urbains (RSU)</t>
  </si>
  <si>
    <t>Tableau 2.1.6 : Utilisateurs du dispositif d'urgence sociale (DUS) organisé par les services partenaires des Relais sociaux urbains (RSU)</t>
  </si>
  <si>
    <t>Tableau 2.1.7 : Utilisateurs du dispositif d'urgence sociale (DUS) organisé par les services partenaires des Relais sociaux urbains (RSU)</t>
  </si>
  <si>
    <t>Tableau 2.1.8 : Utilisateurs du dispositif d'urgence sociale (DUS) organisé par les services partenaires des Relais sociaux urbains (RSU).</t>
  </si>
  <si>
    <t>En rue ou en abris de fortune  (squat, voiture, tente, caravane…) (1)</t>
  </si>
  <si>
    <t>Tableau 2.1.9 : Utilisateurs du dispositif d'urgence sociale (DUS) organisé par les services partenaires des Relais sociaux urbains (RSU)</t>
  </si>
  <si>
    <t>Verviers (RSUV)
(1)</t>
  </si>
  <si>
    <t>Autres types de revenus (1)</t>
  </si>
  <si>
    <t xml:space="preserve">(1) Le RSUV précise que les "Autres types de revenus" sont des revenus de "l'apprentissage ou de la  prostitution". 
</t>
  </si>
  <si>
    <t>Verviers (RSUV)
(4)</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</si>
  <si>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</si>
  <si>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</si>
  <si>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Répartition par sexe et par RSU - Année 2019  -</t>
  </si>
  <si>
    <t>Répartition par type de prise en charge et par RSU - Année 2019  -</t>
  </si>
  <si>
    <t>Total global de tous les utilisateurs (des services ayant répondu à la variable "Primo")</t>
  </si>
  <si>
    <t>Répartition par âge, sexe et RSU - Année 2019</t>
  </si>
  <si>
    <t>Liège (RSPL)
(1) voir remarques ci-dessous</t>
  </si>
  <si>
    <t>(1) Remarque pour le RSPL en 2019 : Nous ne disposons pas de données par tranche d'âge et par genre tant pour le DUS que pour RAS. 
Toutefois :
- pour le service DUS nous disposons des données par tranche d'âge, tous genres confondus. Les voici:
0-17ans: 4 ; 18-24 ans: 200 ; 25-29 ans: 147 ; 30-34 ans: 176 ; 35-39 ans: 201 ; 40-44 ans: 166 ; 45-49 ans: 210 ; 50-54 ans: 130 ; 55-59 ans: 76 ; 60-64 ans: 44 ; 65 ans et +: 69. Total (H+F+T) : 1423
- et pour le service  RAS nous disposons de l'information suivante  tous genres confondus suivant les classes d'âge suivantes " -18 = 4 / 15-25 = 131 / 25-40 = 356 / 40-60 = 326 / +60 = 100 / Inconnu 38"</t>
  </si>
  <si>
    <t>Répartition par type de ménage et par RSU - Année 2019</t>
  </si>
  <si>
    <t>Liège (RSPL) 
(1)</t>
  </si>
  <si>
    <t>En situation familiale autre (1)</t>
  </si>
  <si>
    <t xml:space="preserve"> (1) Le RSPL: précise que parmi les 25 bénéficiaires repris  dans la catégorie  "En situation familiale autre",  les 21 d'entre eux relatifs au service RAS sont en situation "Autre = Etudiant"</t>
  </si>
  <si>
    <t xml:space="preserve">Répartition par nationalité et par RSU - Année 2019 </t>
  </si>
  <si>
    <t>Répartition par type de revenu principal et par RSU - Année 2019  -</t>
  </si>
  <si>
    <t>²²%</t>
  </si>
  <si>
    <t xml:space="preserve">(2) Le RSPL précise que les "Autres types de revenus" sont des revenus de "stages etc". 
</t>
  </si>
  <si>
    <t>Répartition par type de logement/hébergement (occupé la semaine précédent l'entrée)
Par RSU  - Année 2019 -</t>
  </si>
  <si>
    <t>Répartition par « lieu de résidence » (Situation de l'utilisateur, la semaine précédant son arrivée au DUS)
Par RSU - Année 2019  -</t>
  </si>
  <si>
    <t>La Louvière (RSULL)
(1)</t>
  </si>
  <si>
    <t>Non- réponses
ou réponses non-exploitables (1)</t>
  </si>
  <si>
    <t>(1) Pour le RSULL en 2019 : 
- Pour le DUS : "Sur les 104 personnes identifiées Louviéroises, 99 venaient de La Louvière et 5 de la Communauté Urbaine du Centre."</t>
  </si>
  <si>
    <t>Répartition par difficulté rencontrée connue (1),(2) et par RSU - Année 2019 -</t>
  </si>
  <si>
    <t>La Louvière (RSULL)
(3)</t>
  </si>
  <si>
    <t>Avec des difficultés de logement - autres problèmes
(3), (4)</t>
  </si>
  <si>
    <t>(3) Le RSULL précise que dans les 98 difficultés de la catégorie "Avec des difficultés de logement - autres problèmes ", il s'agit de 98 problèmes déclarés d'absence de logement "</t>
  </si>
  <si>
    <t xml:space="preserve">(4) Le RSUV précise que dans les 61 difficultés de la catégorie "Avec des difficultés de logement - autres problèmes", il s'agit de "solutions précaires sur le point de capoter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</si>
</sst>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i/>
      <sz val="14"/>
      <name val="Calibri"/>
      <family val="2"/>
      <scheme val="minor"/>
    </font>
    <font>
      <b/>
      <sz val="22"/>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59">
    <xf numFmtId="0" fontId="0" fillId="0" borderId="0" xfId="0"/>
    <xf numFmtId="0" fontId="9" fillId="2" borderId="0" xfId="0" applyFont="1" applyFill="1"/>
    <xf numFmtId="164" fontId="4" fillId="0" borderId="0" xfId="1" applyNumberFormat="1" applyFont="1" applyBorder="1" applyAlignment="1">
      <alignment horizontal="center" vertical="top"/>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164" fontId="6" fillId="2" borderId="19" xfId="1"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164" fontId="6" fillId="2" borderId="28" xfId="1" applyNumberFormat="1"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3" fontId="6" fillId="2" borderId="47" xfId="0" applyNumberFormat="1" applyFont="1" applyFill="1" applyBorder="1" applyAlignment="1">
      <alignment horizontal="center" vertical="center"/>
    </xf>
    <xf numFmtId="3" fontId="6" fillId="2" borderId="48"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49" xfId="0" applyNumberFormat="1"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3" xfId="0" applyFont="1" applyFill="1" applyBorder="1" applyAlignment="1">
      <alignment horizontal="center" vertical="center"/>
    </xf>
    <xf numFmtId="3" fontId="6" fillId="2" borderId="54" xfId="0" applyNumberFormat="1" applyFont="1" applyFill="1" applyBorder="1" applyAlignment="1">
      <alignment horizontal="center" vertical="center"/>
    </xf>
    <xf numFmtId="0" fontId="5" fillId="2" borderId="21" xfId="0" applyFont="1" applyFill="1" applyBorder="1" applyAlignment="1">
      <alignment horizontal="center" vertical="center" wrapText="1"/>
    </xf>
    <xf numFmtId="3" fontId="6" fillId="2"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2" borderId="21" xfId="0" applyNumberFormat="1" applyFont="1" applyFill="1" applyBorder="1" applyAlignment="1">
      <alignment horizontal="center" vertical="center"/>
    </xf>
    <xf numFmtId="3" fontId="6" fillId="2" borderId="14"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0" fontId="6" fillId="2" borderId="32" xfId="0" applyFont="1" applyFill="1" applyBorder="1" applyAlignment="1">
      <alignment horizontal="center" vertical="center" wrapText="1"/>
    </xf>
    <xf numFmtId="164" fontId="10" fillId="0" borderId="62"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164" fontId="10" fillId="0" borderId="64" xfId="1" applyNumberFormat="1" applyFont="1" applyFill="1" applyBorder="1" applyAlignment="1">
      <alignment horizontal="center" vertical="center" wrapText="1"/>
    </xf>
    <xf numFmtId="164" fontId="10" fillId="0" borderId="22" xfId="1" applyNumberFormat="1" applyFont="1" applyFill="1" applyBorder="1" applyAlignment="1">
      <alignment horizontal="center" vertical="center" wrapText="1"/>
    </xf>
    <xf numFmtId="164" fontId="10" fillId="0" borderId="49" xfId="1" applyNumberFormat="1" applyFont="1" applyFill="1" applyBorder="1" applyAlignment="1">
      <alignment horizontal="center" vertical="center" wrapText="1"/>
    </xf>
    <xf numFmtId="164" fontId="10" fillId="0" borderId="66" xfId="1" applyNumberFormat="1" applyFont="1" applyFill="1" applyBorder="1" applyAlignment="1">
      <alignment horizontal="center" vertical="center" wrapText="1"/>
    </xf>
    <xf numFmtId="164" fontId="10" fillId="0" borderId="26" xfId="1" applyNumberFormat="1" applyFont="1" applyFill="1" applyBorder="1" applyAlignment="1">
      <alignment horizontal="center" vertical="center" wrapText="1"/>
    </xf>
    <xf numFmtId="164" fontId="10" fillId="0" borderId="25" xfId="1" applyNumberFormat="1" applyFont="1" applyFill="1" applyBorder="1" applyAlignment="1">
      <alignment horizontal="center" vertical="center" wrapText="1"/>
    </xf>
    <xf numFmtId="164" fontId="10" fillId="0" borderId="0" xfId="1" applyNumberFormat="1" applyFont="1" applyFill="1" applyBorder="1" applyAlignment="1">
      <alignment horizontal="center" vertical="center" wrapText="1"/>
    </xf>
    <xf numFmtId="3" fontId="8" fillId="2" borderId="28" xfId="0" applyNumberFormat="1" applyFont="1" applyFill="1" applyBorder="1" applyAlignment="1">
      <alignment horizontal="center" vertical="center"/>
    </xf>
    <xf numFmtId="3" fontId="6" fillId="2" borderId="25" xfId="0" applyNumberFormat="1" applyFont="1" applyFill="1" applyBorder="1" applyAlignment="1">
      <alignment horizontal="center" vertical="center"/>
    </xf>
    <xf numFmtId="3" fontId="6" fillId="2" borderId="27" xfId="0" applyNumberFormat="1" applyFont="1" applyFill="1" applyBorder="1" applyAlignment="1">
      <alignment horizontal="center" vertical="center"/>
    </xf>
    <xf numFmtId="3" fontId="6" fillId="2" borderId="26" xfId="0" applyNumberFormat="1" applyFont="1" applyFill="1" applyBorder="1" applyAlignment="1">
      <alignment horizontal="center" vertical="center"/>
    </xf>
    <xf numFmtId="0" fontId="13" fillId="2" borderId="29"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3" fontId="8" fillId="2" borderId="49"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0" fontId="13"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6" fillId="2" borderId="39" xfId="0" applyFont="1" applyFill="1" applyBorder="1" applyAlignment="1">
      <alignment horizontal="center" vertical="center"/>
    </xf>
    <xf numFmtId="164" fontId="6" fillId="0" borderId="17"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52" xfId="1" applyNumberFormat="1" applyFont="1" applyFill="1" applyBorder="1" applyAlignment="1">
      <alignment horizontal="right"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50" xfId="1" applyNumberFormat="1" applyFont="1" applyFill="1" applyBorder="1" applyAlignment="1">
      <alignment horizontal="right" vertical="center"/>
    </xf>
    <xf numFmtId="164" fontId="8" fillId="0" borderId="26"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164" fontId="6" fillId="0" borderId="0" xfId="1" applyNumberFormat="1" applyFont="1" applyFill="1" applyBorder="1" applyAlignment="1">
      <alignment horizontal="right" vertical="center"/>
    </xf>
    <xf numFmtId="3" fontId="0" fillId="0" borderId="0" xfId="0" applyNumberFormat="1"/>
    <xf numFmtId="164" fontId="8" fillId="0" borderId="18" xfId="1" applyNumberFormat="1" applyFont="1" applyFill="1" applyBorder="1" applyAlignment="1">
      <alignment horizontal="center" vertical="center"/>
    </xf>
    <xf numFmtId="164" fontId="8" fillId="0" borderId="16" xfId="1" applyNumberFormat="1" applyFont="1" applyFill="1" applyBorder="1" applyAlignment="1">
      <alignment horizontal="center" vertical="center"/>
    </xf>
    <xf numFmtId="164" fontId="8" fillId="0" borderId="19" xfId="1" applyNumberFormat="1" applyFont="1" applyFill="1" applyBorder="1" applyAlignment="1">
      <alignment horizontal="center" vertical="center"/>
    </xf>
    <xf numFmtId="164" fontId="8" fillId="0" borderId="27" xfId="1" applyNumberFormat="1" applyFont="1" applyFill="1" applyBorder="1" applyAlignment="1">
      <alignment horizontal="center" vertical="center"/>
    </xf>
    <xf numFmtId="164" fontId="8" fillId="0" borderId="25" xfId="1" applyNumberFormat="1" applyFont="1" applyFill="1" applyBorder="1" applyAlignment="1">
      <alignment horizontal="center" vertical="center"/>
    </xf>
    <xf numFmtId="164" fontId="8" fillId="0" borderId="28" xfId="1" applyNumberFormat="1" applyFont="1" applyFill="1" applyBorder="1" applyAlignment="1">
      <alignment horizontal="center" vertical="center"/>
    </xf>
    <xf numFmtId="164" fontId="6" fillId="0" borderId="0" xfId="1" applyNumberFormat="1" applyFont="1" applyFill="1" applyBorder="1" applyAlignment="1">
      <alignment horizontal="center" vertical="top"/>
    </xf>
    <xf numFmtId="0" fontId="8" fillId="2" borderId="37"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2"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wrapText="1"/>
    </xf>
    <xf numFmtId="0" fontId="6" fillId="0" borderId="2" xfId="0" applyFont="1" applyBorder="1" applyAlignment="1">
      <alignment horizontal="center" vertical="center"/>
    </xf>
    <xf numFmtId="0" fontId="5" fillId="0" borderId="11" xfId="0" applyFont="1" applyBorder="1" applyAlignment="1">
      <alignment horizontal="center" vertical="center" wrapText="1"/>
    </xf>
    <xf numFmtId="3" fontId="6" fillId="0" borderId="12"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0" fontId="7" fillId="0" borderId="16" xfId="0" applyFont="1" applyBorder="1" applyAlignment="1">
      <alignment horizontal="center" vertical="center" wrapText="1"/>
    </xf>
    <xf numFmtId="164" fontId="6" fillId="0" borderId="19" xfId="1" applyNumberFormat="1" applyFont="1" applyFill="1" applyBorder="1" applyAlignment="1">
      <alignment horizontal="right" vertical="center"/>
    </xf>
    <xf numFmtId="0" fontId="6" fillId="0" borderId="20" xfId="0" applyFont="1" applyBorder="1" applyAlignment="1">
      <alignment horizontal="center" vertical="center"/>
    </xf>
    <xf numFmtId="0" fontId="5" fillId="0" borderId="21" xfId="0"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24" xfId="0" applyNumberFormat="1" applyFont="1" applyBorder="1" applyAlignment="1">
      <alignment horizontal="center" vertical="center"/>
    </xf>
    <xf numFmtId="0" fontId="8" fillId="0" borderId="20" xfId="0" applyFont="1" applyBorder="1" applyAlignment="1">
      <alignment horizontal="center" vertical="center" wrapText="1"/>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 fontId="8" fillId="0" borderId="24" xfId="0" applyNumberFormat="1" applyFont="1" applyBorder="1" applyAlignment="1">
      <alignment horizontal="center" vertical="center"/>
    </xf>
    <xf numFmtId="0" fontId="8" fillId="0" borderId="6" xfId="0" applyFont="1" applyBorder="1" applyAlignment="1">
      <alignment horizontal="center" vertical="center"/>
    </xf>
    <xf numFmtId="0" fontId="7" fillId="0" borderId="25" xfId="0" applyFont="1" applyBorder="1" applyAlignment="1">
      <alignment horizontal="center" vertical="center" wrapText="1"/>
    </xf>
    <xf numFmtId="164" fontId="8" fillId="0" borderId="28" xfId="1" applyNumberFormat="1" applyFont="1" applyFill="1" applyBorder="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2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30" xfId="0" applyFont="1" applyBorder="1" applyAlignment="1">
      <alignment horizontal="center" vertical="center"/>
    </xf>
    <xf numFmtId="0" fontId="10" fillId="0" borderId="31" xfId="0" applyFont="1" applyBorder="1" applyAlignment="1">
      <alignment horizontal="center" vertical="center" wrapText="1"/>
    </xf>
    <xf numFmtId="0" fontId="5" fillId="0" borderId="32" xfId="0" applyFont="1" applyBorder="1" applyAlignment="1">
      <alignment horizontal="center" vertical="center" wrapText="1"/>
    </xf>
    <xf numFmtId="3" fontId="6" fillId="0" borderId="33"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10" fillId="0" borderId="0" xfId="0" applyFont="1" applyAlignment="1">
      <alignment horizontal="center" vertical="center" wrapText="1"/>
    </xf>
    <xf numFmtId="3" fontId="6" fillId="0" borderId="0" xfId="0" applyNumberFormat="1" applyFont="1" applyAlignment="1">
      <alignment horizontal="center" vertical="center"/>
    </xf>
    <xf numFmtId="3" fontId="8" fillId="0" borderId="0" xfId="0" applyNumberFormat="1" applyFont="1" applyAlignment="1">
      <alignment horizontal="center" vertical="center"/>
    </xf>
    <xf numFmtId="0" fontId="10" fillId="0" borderId="29" xfId="0" applyFont="1" applyBorder="1" applyAlignment="1">
      <alignment horizontal="left" vertical="center" wrapText="1"/>
    </xf>
    <xf numFmtId="0" fontId="10" fillId="0" borderId="35" xfId="0" applyFont="1" applyBorder="1" applyAlignment="1">
      <alignment horizontal="left" vertical="center" wrapText="1"/>
    </xf>
    <xf numFmtId="3" fontId="8" fillId="0" borderId="3" xfId="0" applyNumberFormat="1"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3" xfId="0" applyFont="1" applyBorder="1" applyAlignment="1">
      <alignment horizontal="center" vertical="center"/>
    </xf>
    <xf numFmtId="0" fontId="9" fillId="0" borderId="0" xfId="0" applyFont="1"/>
    <xf numFmtId="0" fontId="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1"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4" fillId="0" borderId="39" xfId="0" applyFont="1" applyBorder="1" applyAlignment="1">
      <alignment horizontal="center" vertical="center"/>
    </xf>
    <xf numFmtId="0" fontId="0" fillId="0" borderId="0" xfId="0" applyAlignment="1">
      <alignment horizontal="center" vertical="center" wrapText="1"/>
    </xf>
    <xf numFmtId="0" fontId="10" fillId="0" borderId="53" xfId="0" applyFont="1" applyBorder="1" applyAlignment="1">
      <alignment horizontal="center" vertical="center" wrapText="1"/>
    </xf>
    <xf numFmtId="3" fontId="6" fillId="0" borderId="47" xfId="0" applyNumberFormat="1" applyFont="1" applyBorder="1" applyAlignment="1">
      <alignment horizontal="center" vertical="center"/>
    </xf>
    <xf numFmtId="3" fontId="6" fillId="0" borderId="48"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54" xfId="0" applyNumberFormat="1" applyFont="1" applyBorder="1" applyAlignment="1">
      <alignment horizontal="center" vertical="center"/>
    </xf>
    <xf numFmtId="0" fontId="5" fillId="0" borderId="16" xfId="0" applyFont="1" applyBorder="1" applyAlignment="1">
      <alignment horizontal="center" vertical="center" wrapText="1"/>
    </xf>
    <xf numFmtId="164" fontId="6" fillId="0" borderId="17" xfId="1" quotePrefix="1" applyNumberFormat="1" applyFont="1" applyFill="1" applyBorder="1" applyAlignment="1">
      <alignment horizontal="right" vertical="center"/>
    </xf>
    <xf numFmtId="3" fontId="6" fillId="0" borderId="21" xfId="0" applyNumberFormat="1" applyFont="1" applyBorder="1" applyAlignment="1">
      <alignment horizontal="center" vertical="center"/>
    </xf>
    <xf numFmtId="0" fontId="6" fillId="0" borderId="55" xfId="0" applyFont="1" applyBorder="1" applyAlignment="1">
      <alignment horizontal="center" vertical="center"/>
    </xf>
    <xf numFmtId="0" fontId="5" fillId="0" borderId="49" xfId="0" applyFont="1" applyBorder="1" applyAlignment="1">
      <alignment horizontal="center" vertical="center" wrapText="1"/>
    </xf>
    <xf numFmtId="3" fontId="6" fillId="0" borderId="49" xfId="0" applyNumberFormat="1" applyFont="1" applyBorder="1" applyAlignment="1">
      <alignment horizontal="center" vertical="center"/>
    </xf>
    <xf numFmtId="0" fontId="6" fillId="0" borderId="6" xfId="0" applyFont="1" applyBorder="1" applyAlignment="1">
      <alignment horizontal="center" vertical="center"/>
    </xf>
    <xf numFmtId="0" fontId="5" fillId="0" borderId="25" xfId="0" applyFont="1" applyBorder="1" applyAlignment="1">
      <alignment horizontal="center" vertical="center" wrapText="1"/>
    </xf>
    <xf numFmtId="164" fontId="6" fillId="0" borderId="26"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3" fontId="8" fillId="0" borderId="47" xfId="0" applyNumberFormat="1" applyFont="1" applyBorder="1" applyAlignment="1">
      <alignment horizontal="center" vertical="center"/>
    </xf>
    <xf numFmtId="3" fontId="8" fillId="0" borderId="48" xfId="0" applyNumberFormat="1" applyFont="1" applyBorder="1" applyAlignment="1">
      <alignment horizontal="center" vertical="center"/>
    </xf>
    <xf numFmtId="3" fontId="8" fillId="0" borderId="11" xfId="0" applyNumberFormat="1" applyFont="1" applyBorder="1" applyAlignment="1">
      <alignment horizontal="center" vertical="center"/>
    </xf>
    <xf numFmtId="0" fontId="10" fillId="0" borderId="6" xfId="0" applyFont="1" applyBorder="1" applyAlignment="1">
      <alignment horizontal="center" vertical="center"/>
    </xf>
    <xf numFmtId="0" fontId="6" fillId="0" borderId="31" xfId="0" applyFont="1" applyBorder="1" applyAlignment="1">
      <alignment horizontal="center" vertical="center" wrapText="1"/>
    </xf>
    <xf numFmtId="1" fontId="6" fillId="0" borderId="56" xfId="0" applyNumberFormat="1" applyFont="1" applyBorder="1" applyAlignment="1">
      <alignment horizontal="center" vertical="center"/>
    </xf>
    <xf numFmtId="1" fontId="6" fillId="0" borderId="33" xfId="0" applyNumberFormat="1" applyFont="1" applyBorder="1" applyAlignment="1">
      <alignment horizontal="center" vertical="center"/>
    </xf>
    <xf numFmtId="3" fontId="8" fillId="0" borderId="5" xfId="0" applyNumberFormat="1" applyFont="1" applyBorder="1" applyAlignment="1">
      <alignment horizontal="center" vertical="center"/>
    </xf>
    <xf numFmtId="3" fontId="6" fillId="0" borderId="0" xfId="0" quotePrefix="1" applyNumberFormat="1" applyFont="1" applyAlignment="1">
      <alignment horizontal="center" vertical="center"/>
    </xf>
    <xf numFmtId="0" fontId="6" fillId="0" borderId="32" xfId="0" applyFont="1" applyBorder="1" applyAlignment="1">
      <alignment horizontal="center" vertical="center" wrapText="1"/>
    </xf>
    <xf numFmtId="164" fontId="8" fillId="0" borderId="56" xfId="1" applyNumberFormat="1" applyFont="1" applyFill="1" applyBorder="1" applyAlignment="1">
      <alignment horizontal="center" vertical="center"/>
    </xf>
    <xf numFmtId="164" fontId="8" fillId="0" borderId="33" xfId="1" applyNumberFormat="1" applyFont="1" applyFill="1" applyBorder="1" applyAlignment="1">
      <alignment horizontal="center" vertical="center"/>
    </xf>
    <xf numFmtId="164" fontId="8" fillId="0" borderId="33" xfId="1" quotePrefix="1" applyNumberFormat="1" applyFont="1" applyFill="1" applyBorder="1" applyAlignment="1">
      <alignment horizontal="center" vertical="center"/>
    </xf>
    <xf numFmtId="164" fontId="8" fillId="0" borderId="57" xfId="1" applyNumberFormat="1" applyFont="1" applyFill="1" applyBorder="1" applyAlignment="1">
      <alignment horizontal="center" vertical="center"/>
    </xf>
    <xf numFmtId="164" fontId="8" fillId="0" borderId="34" xfId="1" applyNumberFormat="1" applyFont="1" applyFill="1" applyBorder="1" applyAlignment="1">
      <alignment horizontal="center" vertical="center"/>
    </xf>
    <xf numFmtId="164" fontId="6" fillId="0" borderId="0" xfId="1" applyNumberFormat="1" applyFont="1" applyFill="1" applyBorder="1" applyAlignment="1">
      <alignment horizontal="center"/>
    </xf>
    <xf numFmtId="0" fontId="9" fillId="0" borderId="0" xfId="0" applyFont="1" applyAlignment="1">
      <alignment horizontal="left" vertical="top"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0" xfId="0" applyFont="1" applyAlignment="1">
      <alignment horizontal="center" vertical="center" wrapText="1"/>
    </xf>
    <xf numFmtId="0" fontId="10" fillId="0" borderId="58" xfId="0" applyFont="1" applyBorder="1" applyAlignment="1">
      <alignment horizontal="center"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58" xfId="0" applyFont="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9" xfId="0" applyFont="1" applyBorder="1" applyAlignment="1">
      <alignment horizontal="center" vertical="center"/>
    </xf>
    <xf numFmtId="0" fontId="10" fillId="0" borderId="40" xfId="0" applyFont="1" applyBorder="1" applyAlignment="1">
      <alignment horizontal="center" vertical="center"/>
    </xf>
    <xf numFmtId="0" fontId="10" fillId="0" borderId="60" xfId="0" applyFont="1" applyBorder="1" applyAlignment="1">
      <alignment horizontal="center" vertical="center"/>
    </xf>
    <xf numFmtId="0" fontId="13" fillId="0" borderId="5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1" xfId="0" applyFont="1" applyBorder="1" applyAlignment="1">
      <alignment horizontal="right" vertical="center" wrapText="1"/>
    </xf>
    <xf numFmtId="0" fontId="6" fillId="0" borderId="47" xfId="0" applyFont="1" applyBorder="1" applyAlignment="1">
      <alignment horizontal="right" vertical="center" wrapText="1"/>
    </xf>
    <xf numFmtId="0" fontId="6" fillId="0" borderId="11" xfId="0" applyFont="1" applyBorder="1" applyAlignment="1">
      <alignment horizontal="right" vertical="center" wrapText="1"/>
    </xf>
    <xf numFmtId="0" fontId="13" fillId="0" borderId="59" xfId="0" applyFont="1" applyBorder="1" applyAlignment="1">
      <alignment horizontal="center" vertical="center" wrapText="1"/>
    </xf>
    <xf numFmtId="0" fontId="8" fillId="0" borderId="52" xfId="0" applyFont="1" applyBorder="1" applyAlignment="1">
      <alignment horizontal="center" vertical="center" wrapText="1"/>
    </xf>
    <xf numFmtId="0" fontId="13" fillId="0" borderId="59" xfId="0" quotePrefix="1" applyFont="1" applyBorder="1" applyAlignment="1">
      <alignment horizontal="center" vertical="center" wrapText="1"/>
    </xf>
    <xf numFmtId="0" fontId="6" fillId="0" borderId="51" xfId="0" applyFont="1" applyBorder="1" applyAlignment="1">
      <alignment horizontal="center" vertical="center" wrapText="1"/>
    </xf>
    <xf numFmtId="0" fontId="6" fillId="0" borderId="63" xfId="0" applyFont="1" applyBorder="1" applyAlignment="1">
      <alignment horizontal="right" vertical="center" wrapText="1"/>
    </xf>
    <xf numFmtId="0" fontId="6" fillId="0" borderId="12" xfId="0" applyFont="1" applyBorder="1" applyAlignment="1">
      <alignment horizontal="right" vertical="center" wrapText="1"/>
    </xf>
    <xf numFmtId="0" fontId="6" fillId="0" borderId="21" xfId="0" applyFont="1" applyBorder="1" applyAlignment="1">
      <alignment horizontal="right" vertical="center" wrapText="1"/>
    </xf>
    <xf numFmtId="0" fontId="13" fillId="0" borderId="63" xfId="0" applyFont="1" applyBorder="1" applyAlignment="1">
      <alignment horizontal="center" vertical="center" wrapText="1"/>
    </xf>
    <xf numFmtId="0" fontId="8" fillId="0" borderId="50" xfId="0" applyFont="1" applyBorder="1" applyAlignment="1">
      <alignment horizontal="center" vertical="center" wrapText="1"/>
    </xf>
    <xf numFmtId="3" fontId="8" fillId="0" borderId="61" xfId="0" applyNumberFormat="1" applyFont="1" applyBorder="1" applyAlignment="1">
      <alignment horizontal="right" vertical="center" wrapText="1"/>
    </xf>
    <xf numFmtId="3" fontId="8" fillId="0" borderId="47"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0" fontId="10" fillId="0" borderId="65"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3" fillId="0" borderId="65" xfId="0" applyFont="1" applyBorder="1" applyAlignment="1">
      <alignment horizontal="center" vertical="center" wrapText="1"/>
    </xf>
    <xf numFmtId="0" fontId="6" fillId="0" borderId="46" xfId="0" applyFont="1" applyBorder="1" applyAlignment="1">
      <alignment horizontal="center" vertical="center" wrapText="1"/>
    </xf>
    <xf numFmtId="3" fontId="6" fillId="0" borderId="67" xfId="0" applyNumberFormat="1" applyFont="1" applyBorder="1" applyAlignment="1">
      <alignment horizontal="right" vertical="center"/>
    </xf>
    <xf numFmtId="0" fontId="6" fillId="0" borderId="67" xfId="0" applyFont="1" applyBorder="1" applyAlignment="1">
      <alignment horizontal="right" vertical="center"/>
    </xf>
    <xf numFmtId="0" fontId="10" fillId="0" borderId="2" xfId="0" applyFont="1" applyBorder="1" applyAlignment="1">
      <alignment horizontal="center" vertical="center"/>
    </xf>
    <xf numFmtId="3" fontId="6" fillId="0" borderId="53"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34" xfId="0" applyNumberFormat="1" applyFont="1" applyBorder="1" applyAlignment="1">
      <alignment horizontal="right" vertical="center"/>
    </xf>
    <xf numFmtId="3" fontId="8" fillId="0" borderId="53" xfId="0" applyNumberFormat="1" applyFont="1" applyBorder="1" applyAlignment="1">
      <alignment horizontal="right" vertical="center"/>
    </xf>
    <xf numFmtId="3" fontId="8" fillId="0" borderId="4" xfId="0" applyNumberFormat="1" applyFont="1" applyBorder="1" applyAlignment="1">
      <alignment horizontal="right" vertical="center"/>
    </xf>
    <xf numFmtId="3" fontId="8" fillId="0" borderId="5" xfId="0" applyNumberFormat="1" applyFont="1" applyBorder="1" applyAlignment="1">
      <alignment horizontal="right" vertical="center"/>
    </xf>
    <xf numFmtId="0" fontId="14" fillId="0" borderId="36" xfId="0" applyFont="1" applyBorder="1" applyAlignment="1">
      <alignment horizontal="center" vertical="center"/>
    </xf>
    <xf numFmtId="0" fontId="6" fillId="0" borderId="36" xfId="0" applyFont="1" applyBorder="1" applyAlignment="1">
      <alignment horizontal="center" vertical="center" wrapText="1"/>
    </xf>
    <xf numFmtId="3" fontId="15" fillId="0" borderId="36" xfId="0" applyNumberFormat="1" applyFont="1" applyBorder="1" applyAlignment="1">
      <alignment horizontal="center" vertical="center"/>
    </xf>
    <xf numFmtId="0" fontId="17" fillId="0" borderId="29" xfId="0" applyFont="1" applyBorder="1" applyAlignment="1">
      <alignment horizontal="left" vertical="center" wrapText="1"/>
    </xf>
    <xf numFmtId="0" fontId="17" fillId="0" borderId="35" xfId="0" applyFont="1" applyBorder="1" applyAlignment="1">
      <alignment horizontal="left" vertical="center" wrapText="1"/>
    </xf>
    <xf numFmtId="0" fontId="9" fillId="0" borderId="35" xfId="0" applyFont="1" applyBorder="1" applyAlignment="1">
      <alignment horizontal="center"/>
    </xf>
    <xf numFmtId="0" fontId="9" fillId="0" borderId="68" xfId="0" applyFont="1" applyBorder="1" applyAlignment="1">
      <alignment horizontal="center"/>
    </xf>
    <xf numFmtId="0" fontId="6" fillId="0" borderId="37" xfId="0" applyFont="1" applyBorder="1" applyAlignment="1">
      <alignment horizontal="right" vertical="center"/>
    </xf>
    <xf numFmtId="0" fontId="6" fillId="0" borderId="69" xfId="0" applyFont="1" applyBorder="1" applyAlignment="1">
      <alignment horizontal="right" vertical="center"/>
    </xf>
    <xf numFmtId="0" fontId="6" fillId="0" borderId="38" xfId="0" applyFont="1" applyBorder="1" applyAlignment="1">
      <alignment horizontal="righ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70" xfId="0" applyFont="1" applyBorder="1" applyAlignment="1">
      <alignment horizontal="right" vertical="center"/>
    </xf>
    <xf numFmtId="0" fontId="6" fillId="0" borderId="65" xfId="0" applyFont="1" applyBorder="1" applyAlignment="1">
      <alignment horizontal="right" vertical="center"/>
    </xf>
    <xf numFmtId="0" fontId="6" fillId="0" borderId="46" xfId="0" applyFont="1" applyBorder="1" applyAlignment="1">
      <alignment horizontal="right" vertical="center"/>
    </xf>
    <xf numFmtId="0" fontId="13" fillId="0" borderId="0" xfId="0" applyFont="1" applyAlignment="1">
      <alignment horizontal="left" vertical="top" wrapText="1"/>
    </xf>
    <xf numFmtId="0" fontId="6" fillId="0" borderId="0" xfId="0" applyFont="1" applyAlignment="1">
      <alignment vertical="top"/>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164" fontId="6" fillId="0" borderId="18" xfId="1" quotePrefix="1" applyNumberFormat="1" applyFont="1" applyFill="1" applyBorder="1" applyAlignment="1">
      <alignment horizontal="right"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xf numFmtId="164" fontId="6" fillId="0" borderId="24" xfId="1" applyNumberFormat="1" applyFont="1" applyFill="1" applyBorder="1" applyAlignment="1">
      <alignment horizontal="right" vertical="center"/>
    </xf>
    <xf numFmtId="0" fontId="10" fillId="0" borderId="61" xfId="0" applyFont="1" applyBorder="1" applyAlignment="1">
      <alignment horizontal="center" vertical="center" wrapText="1"/>
    </xf>
    <xf numFmtId="3" fontId="8" fillId="0" borderId="54" xfId="0" applyNumberFormat="1" applyFont="1" applyBorder="1" applyAlignment="1">
      <alignment horizontal="center" vertical="center"/>
    </xf>
    <xf numFmtId="0" fontId="10" fillId="0" borderId="6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2" xfId="0" applyFont="1" applyBorder="1" applyAlignment="1">
      <alignment horizontal="center" vertical="center" wrapText="1"/>
    </xf>
    <xf numFmtId="3" fontId="6" fillId="0" borderId="26" xfId="0" applyNumberFormat="1" applyFont="1" applyBorder="1" applyAlignment="1">
      <alignment horizontal="center" vertical="center"/>
    </xf>
    <xf numFmtId="3" fontId="6" fillId="0" borderId="27" xfId="0" applyNumberFormat="1" applyFont="1" applyBorder="1" applyAlignment="1">
      <alignment horizontal="center" vertical="center"/>
    </xf>
    <xf numFmtId="3" fontId="6" fillId="0" borderId="25" xfId="0" applyNumberFormat="1" applyFont="1" applyBorder="1" applyAlignment="1">
      <alignment horizontal="center" vertical="center"/>
    </xf>
    <xf numFmtId="3" fontId="8" fillId="0" borderId="28" xfId="0" applyNumberFormat="1" applyFont="1" applyBorder="1" applyAlignment="1">
      <alignment horizontal="center" vertical="center"/>
    </xf>
    <xf numFmtId="0" fontId="10" fillId="0" borderId="53" xfId="0"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left" vertical="top"/>
    </xf>
    <xf numFmtId="0" fontId="0" fillId="0" borderId="0" xfId="0" applyAlignment="1">
      <alignment horizontal="center"/>
    </xf>
    <xf numFmtId="0" fontId="12" fillId="2" borderId="0" xfId="0" applyFont="1" applyFill="1" applyAlignment="1">
      <alignment horizontal="left" vertical="center" wrapText="1"/>
    </xf>
    <xf numFmtId="0" fontId="12" fillId="2" borderId="1" xfId="0" applyFont="1" applyFill="1" applyBorder="1" applyAlignment="1">
      <alignment horizontal="left" vertical="center" wrapText="1"/>
    </xf>
    <xf numFmtId="0" fontId="6" fillId="2" borderId="0" xfId="0" applyFont="1" applyFill="1" applyAlignment="1">
      <alignment horizontal="center" vertical="center" wrapText="1"/>
    </xf>
    <xf numFmtId="0" fontId="10" fillId="2" borderId="0" xfId="0" applyFont="1" applyFill="1" applyAlignment="1">
      <alignment horizontal="center" vertical="center" wrapText="1"/>
    </xf>
    <xf numFmtId="3" fontId="6" fillId="2" borderId="0" xfId="0" applyNumberFormat="1" applyFont="1" applyFill="1" applyAlignment="1">
      <alignment horizontal="center" vertical="center"/>
    </xf>
    <xf numFmtId="3" fontId="8" fillId="2" borderId="0" xfId="0" applyNumberFormat="1" applyFont="1" applyFill="1" applyAlignment="1">
      <alignment horizontal="center" vertical="center"/>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3" xfId="0" applyFont="1" applyBorder="1" applyAlignment="1">
      <alignment horizontal="center" vertical="center" wrapText="1"/>
    </xf>
    <xf numFmtId="3" fontId="13" fillId="0" borderId="47" xfId="0" applyNumberFormat="1" applyFont="1" applyBorder="1" applyAlignment="1">
      <alignment horizontal="center" vertical="center"/>
    </xf>
    <xf numFmtId="3" fontId="13" fillId="0" borderId="48" xfId="0" applyNumberFormat="1" applyFont="1" applyBorder="1" applyAlignment="1">
      <alignment horizontal="center" vertical="center"/>
    </xf>
    <xf numFmtId="3" fontId="13" fillId="0" borderId="11" xfId="0" applyNumberFormat="1" applyFont="1" applyBorder="1" applyAlignment="1">
      <alignment horizontal="center" vertical="center"/>
    </xf>
    <xf numFmtId="3" fontId="13" fillId="0" borderId="54" xfId="0" applyNumberFormat="1" applyFont="1" applyBorder="1" applyAlignment="1">
      <alignment horizontal="center" vertical="center"/>
    </xf>
    <xf numFmtId="0" fontId="13" fillId="0" borderId="62" xfId="0" applyFont="1" applyBorder="1" applyAlignment="1">
      <alignment horizontal="center" vertical="center" wrapText="1"/>
    </xf>
    <xf numFmtId="0" fontId="13" fillId="0" borderId="52" xfId="0" applyFont="1" applyBorder="1" applyAlignment="1">
      <alignment horizontal="center" vertical="center" wrapText="1"/>
    </xf>
    <xf numFmtId="164" fontId="13" fillId="0" borderId="17" xfId="1" applyNumberFormat="1" applyFont="1" applyFill="1" applyBorder="1" applyAlignment="1">
      <alignment horizontal="right" vertical="center"/>
    </xf>
    <xf numFmtId="164" fontId="13" fillId="0" borderId="18" xfId="1" applyNumberFormat="1" applyFont="1" applyFill="1" applyBorder="1" applyAlignment="1">
      <alignment horizontal="right" vertical="center"/>
    </xf>
    <xf numFmtId="164" fontId="13" fillId="0" borderId="16" xfId="1" applyNumberFormat="1" applyFont="1" applyFill="1" applyBorder="1" applyAlignment="1">
      <alignment horizontal="right" vertical="center"/>
    </xf>
    <xf numFmtId="164" fontId="13" fillId="0" borderId="19" xfId="1" applyNumberFormat="1" applyFont="1" applyFill="1" applyBorder="1" applyAlignment="1">
      <alignment horizontal="right" vertical="center"/>
    </xf>
    <xf numFmtId="0" fontId="13" fillId="0" borderId="50" xfId="0" applyFont="1" applyBorder="1" applyAlignment="1">
      <alignment horizontal="center" vertical="center" wrapText="1"/>
    </xf>
    <xf numFmtId="3" fontId="13" fillId="0" borderId="22" xfId="0" applyNumberFormat="1" applyFont="1" applyBorder="1" applyAlignment="1">
      <alignment horizontal="center" vertical="center"/>
    </xf>
    <xf numFmtId="3" fontId="13" fillId="0" borderId="23" xfId="0" applyNumberFormat="1" applyFont="1" applyBorder="1" applyAlignment="1">
      <alignment horizontal="center" vertical="center"/>
    </xf>
    <xf numFmtId="3" fontId="13" fillId="0" borderId="49" xfId="0" applyNumberFormat="1" applyFont="1" applyBorder="1" applyAlignment="1">
      <alignment horizontal="center" vertical="center"/>
    </xf>
    <xf numFmtId="3" fontId="13" fillId="0" borderId="24" xfId="0" applyNumberFormat="1" applyFont="1" applyBorder="1" applyAlignment="1">
      <alignment horizontal="center" vertical="center"/>
    </xf>
    <xf numFmtId="164" fontId="13" fillId="0" borderId="18" xfId="1" applyNumberFormat="1" applyFont="1" applyFill="1" applyBorder="1" applyAlignment="1">
      <alignment horizontal="center" vertical="center"/>
    </xf>
    <xf numFmtId="0" fontId="13" fillId="0" borderId="64" xfId="0" applyFont="1" applyBorder="1" applyAlignment="1">
      <alignment horizontal="center" vertical="center" wrapText="1"/>
    </xf>
    <xf numFmtId="164" fontId="13" fillId="0" borderId="22" xfId="1" applyNumberFormat="1" applyFont="1" applyFill="1" applyBorder="1" applyAlignment="1">
      <alignment horizontal="right" vertical="center"/>
    </xf>
    <xf numFmtId="164" fontId="13" fillId="0" borderId="23" xfId="1" applyNumberFormat="1" applyFont="1" applyFill="1" applyBorder="1" applyAlignment="1">
      <alignment horizontal="right" vertical="center"/>
    </xf>
    <xf numFmtId="164" fontId="13" fillId="0" borderId="49" xfId="1" applyNumberFormat="1" applyFont="1" applyFill="1" applyBorder="1" applyAlignment="1">
      <alignment horizontal="right" vertical="center"/>
    </xf>
    <xf numFmtId="164" fontId="13" fillId="0" borderId="24" xfId="1" applyNumberFormat="1" applyFont="1" applyFill="1" applyBorder="1" applyAlignment="1">
      <alignment horizontal="right"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3" fillId="0" borderId="10" xfId="0" applyFont="1" applyBorder="1" applyAlignment="1">
      <alignment horizontal="center" vertical="center" wrapText="1"/>
    </xf>
    <xf numFmtId="3" fontId="13" fillId="0" borderId="8" xfId="0" applyNumberFormat="1" applyFont="1" applyBorder="1" applyAlignment="1">
      <alignment horizontal="center" vertical="center"/>
    </xf>
    <xf numFmtId="3" fontId="13" fillId="0" borderId="9" xfId="0" applyNumberFormat="1" applyFont="1" applyBorder="1" applyAlignment="1">
      <alignment horizontal="center" vertical="center"/>
    </xf>
    <xf numFmtId="3" fontId="13" fillId="0" borderId="10" xfId="0" applyNumberFormat="1" applyFont="1" applyBorder="1" applyAlignment="1">
      <alignment horizontal="center" vertical="center"/>
    </xf>
    <xf numFmtId="3" fontId="10" fillId="0" borderId="30" xfId="0" applyNumberFormat="1" applyFont="1" applyBorder="1" applyAlignment="1">
      <alignment horizontal="center" vertical="center"/>
    </xf>
    <xf numFmtId="0" fontId="13" fillId="0" borderId="6" xfId="0" applyFont="1" applyBorder="1" applyAlignment="1">
      <alignment horizontal="center" vertical="center" wrapText="1"/>
    </xf>
    <xf numFmtId="0" fontId="13" fillId="0" borderId="46" xfId="0" applyFont="1" applyBorder="1" applyAlignment="1">
      <alignment horizontal="center" vertical="center" wrapText="1"/>
    </xf>
    <xf numFmtId="3" fontId="13" fillId="0" borderId="26" xfId="0" applyNumberFormat="1" applyFont="1" applyBorder="1" applyAlignment="1">
      <alignment horizontal="center" vertical="center"/>
    </xf>
    <xf numFmtId="3" fontId="13" fillId="0" borderId="27" xfId="0" applyNumberFormat="1" applyFont="1" applyBorder="1" applyAlignment="1">
      <alignment horizontal="center" vertical="center"/>
    </xf>
    <xf numFmtId="3" fontId="13" fillId="0" borderId="25" xfId="0" applyNumberFormat="1" applyFont="1" applyBorder="1" applyAlignment="1">
      <alignment horizontal="center" vertical="center"/>
    </xf>
    <xf numFmtId="3" fontId="10" fillId="0" borderId="28" xfId="0" applyNumberFormat="1" applyFont="1" applyBorder="1" applyAlignment="1">
      <alignment horizontal="center" vertical="center"/>
    </xf>
    <xf numFmtId="0" fontId="10" fillId="0" borderId="6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29" xfId="0" applyFont="1" applyBorder="1" applyAlignment="1">
      <alignment horizontal="left" vertical="center" wrapText="1"/>
    </xf>
    <xf numFmtId="0" fontId="12" fillId="0" borderId="35" xfId="0" applyFont="1" applyBorder="1" applyAlignment="1">
      <alignment horizontal="left" vertical="center" wrapText="1"/>
    </xf>
    <xf numFmtId="0" fontId="13" fillId="0" borderId="3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3" xfId="0" applyFont="1" applyBorder="1" applyAlignment="1">
      <alignment horizontal="center" vertical="center"/>
    </xf>
    <xf numFmtId="0" fontId="6" fillId="0" borderId="0" xfId="0" applyFont="1"/>
    <xf numFmtId="0" fontId="6" fillId="0" borderId="0" xfId="0" applyFont="1" applyAlignment="1">
      <alignment horizontal="left" vertical="top" wrapText="1"/>
    </xf>
    <xf numFmtId="0" fontId="8" fillId="0" borderId="8" xfId="0" applyFont="1" applyBorder="1" applyAlignment="1">
      <alignment horizontal="center" vertical="center" wrapText="1"/>
    </xf>
    <xf numFmtId="0" fontId="6" fillId="0" borderId="55" xfId="0" applyFont="1" applyBorder="1" applyAlignment="1">
      <alignment horizontal="center" vertical="center" wrapText="1"/>
    </xf>
    <xf numFmtId="3" fontId="6" fillId="0" borderId="3" xfId="0" applyNumberFormat="1" applyFont="1" applyBorder="1" applyAlignment="1">
      <alignment horizontal="center" vertical="center"/>
    </xf>
    <xf numFmtId="0" fontId="6" fillId="0" borderId="15" xfId="0" applyFont="1" applyBorder="1" applyAlignment="1">
      <alignment horizontal="center" vertical="center" wrapText="1"/>
    </xf>
    <xf numFmtId="0" fontId="6" fillId="0" borderId="20" xfId="0" applyFont="1" applyBorder="1" applyAlignment="1">
      <alignment horizontal="center" vertical="center" wrapText="1"/>
    </xf>
    <xf numFmtId="3" fontId="6" fillId="0" borderId="50" xfId="0" applyNumberFormat="1" applyFont="1" applyBorder="1" applyAlignment="1">
      <alignment horizontal="center" vertical="center"/>
    </xf>
    <xf numFmtId="3" fontId="6" fillId="0" borderId="9" xfId="0" applyNumberFormat="1"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8" fillId="0" borderId="28" xfId="0" applyFont="1" applyBorder="1" applyAlignment="1">
      <alignment horizontal="center" vertical="center"/>
    </xf>
    <xf numFmtId="0" fontId="9" fillId="0" borderId="0" xfId="0" applyFont="1" applyAlignment="1">
      <alignment vertical="top"/>
    </xf>
    <xf numFmtId="0" fontId="9" fillId="0" borderId="0" xfId="0" applyFont="1" applyAlignment="1">
      <alignment horizontal="center"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7" fillId="0" borderId="11" xfId="0" applyFont="1" applyBorder="1" applyAlignment="1">
      <alignment horizontal="center" vertical="center" wrapText="1"/>
    </xf>
    <xf numFmtId="0" fontId="6" fillId="0" borderId="10" xfId="0"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6" fillId="0" borderId="25" xfId="0" applyFont="1" applyBorder="1" applyAlignment="1">
      <alignment horizontal="center" vertical="center" wrapText="1"/>
    </xf>
    <xf numFmtId="3" fontId="8" fillId="0" borderId="27" xfId="0" applyNumberFormat="1" applyFont="1" applyBorder="1" applyAlignment="1">
      <alignment horizontal="center" vertical="center"/>
    </xf>
    <xf numFmtId="0" fontId="10" fillId="0" borderId="35" xfId="0" applyFont="1" applyBorder="1" applyAlignment="1">
      <alignment vertical="center"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35" xfId="0" applyFont="1" applyBorder="1" applyAlignment="1">
      <alignment horizontal="center" vertical="center" wrapText="1"/>
    </xf>
    <xf numFmtId="0" fontId="10" fillId="0" borderId="6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60" xfId="0" applyFont="1" applyBorder="1" applyAlignment="1">
      <alignment horizontal="center" vertical="center" wrapText="1"/>
    </xf>
    <xf numFmtId="0" fontId="5" fillId="0" borderId="11" xfId="0" applyFont="1" applyBorder="1" applyAlignment="1">
      <alignment horizontal="right" vertical="center" wrapText="1"/>
    </xf>
    <xf numFmtId="3" fontId="6" fillId="0" borderId="48"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54" xfId="0" applyNumberFormat="1" applyFont="1" applyBorder="1" applyAlignment="1">
      <alignment horizontal="right" vertical="center"/>
    </xf>
    <xf numFmtId="0" fontId="5" fillId="0" borderId="16" xfId="0" applyFont="1" applyBorder="1" applyAlignment="1">
      <alignment vertical="center" wrapText="1"/>
    </xf>
    <xf numFmtId="0" fontId="5" fillId="0" borderId="21" xfId="0" applyFont="1" applyBorder="1" applyAlignment="1">
      <alignment horizontal="right" vertical="center" wrapText="1"/>
    </xf>
    <xf numFmtId="0" fontId="6" fillId="0" borderId="13" xfId="0" applyFont="1" applyBorder="1" applyAlignment="1">
      <alignment horizontal="right" vertical="center"/>
    </xf>
    <xf numFmtId="0" fontId="6" fillId="0" borderId="21" xfId="0" applyFont="1" applyBorder="1" applyAlignment="1">
      <alignment horizontal="right" vertical="center"/>
    </xf>
    <xf numFmtId="0" fontId="6" fillId="0" borderId="14" xfId="0" applyFont="1" applyBorder="1" applyAlignment="1">
      <alignment horizontal="right" vertical="center"/>
    </xf>
    <xf numFmtId="3" fontId="6" fillId="0" borderId="13" xfId="0" applyNumberFormat="1" applyFont="1" applyBorder="1" applyAlignment="1">
      <alignment horizontal="right" vertical="center"/>
    </xf>
    <xf numFmtId="3" fontId="6" fillId="0" borderId="21" xfId="0" applyNumberFormat="1" applyFont="1" applyBorder="1" applyAlignment="1">
      <alignment horizontal="right" vertical="center"/>
    </xf>
    <xf numFmtId="3" fontId="6" fillId="0" borderId="14" xfId="0" applyNumberFormat="1" applyFont="1" applyBorder="1" applyAlignment="1">
      <alignment horizontal="right" vertical="center"/>
    </xf>
    <xf numFmtId="0" fontId="5" fillId="0" borderId="25" xfId="0" applyFont="1" applyBorder="1" applyAlignment="1">
      <alignment vertical="center" wrapText="1"/>
    </xf>
    <xf numFmtId="3" fontId="6" fillId="0" borderId="57" xfId="0" applyNumberFormat="1" applyFont="1" applyBorder="1" applyAlignment="1">
      <alignment horizontal="center" vertical="center"/>
    </xf>
    <xf numFmtId="0" fontId="10" fillId="0" borderId="0" xfId="0" applyFont="1" applyAlignment="1">
      <alignment horizontal="center" vertical="center"/>
    </xf>
    <xf numFmtId="0" fontId="9" fillId="0" borderId="49" xfId="0" applyFont="1" applyBorder="1" applyAlignment="1">
      <alignment horizontal="center" vertical="center" wrapText="1"/>
    </xf>
    <xf numFmtId="3" fontId="6" fillId="0" borderId="71" xfId="0" applyNumberFormat="1" applyFont="1" applyBorder="1" applyAlignment="1">
      <alignment horizontal="center" vertical="center"/>
    </xf>
    <xf numFmtId="3" fontId="8" fillId="0" borderId="56" xfId="0" applyNumberFormat="1" applyFont="1" applyBorder="1" applyAlignment="1">
      <alignment horizontal="center" vertical="center"/>
    </xf>
    <xf numFmtId="3" fontId="8" fillId="0" borderId="33" xfId="0" applyNumberFormat="1" applyFont="1" applyBorder="1" applyAlignment="1">
      <alignment horizontal="center" vertical="center"/>
    </xf>
    <xf numFmtId="3" fontId="8" fillId="0" borderId="57" xfId="0" applyNumberFormat="1" applyFont="1" applyBorder="1" applyAlignment="1">
      <alignment horizontal="center" vertical="center"/>
    </xf>
    <xf numFmtId="0" fontId="8" fillId="0" borderId="0" xfId="0" applyFont="1" applyAlignment="1">
      <alignment horizontal="center" vertical="center" wrapText="1"/>
    </xf>
    <xf numFmtId="0" fontId="6" fillId="0" borderId="69" xfId="0" applyFont="1" applyBorder="1" applyAlignment="1">
      <alignment horizontal="center" vertical="center" wrapText="1"/>
    </xf>
    <xf numFmtId="0" fontId="6" fillId="0" borderId="59" xfId="0" applyFont="1" applyBorder="1" applyAlignment="1">
      <alignment horizontal="center" vertical="center"/>
    </xf>
    <xf numFmtId="0" fontId="6" fillId="0" borderId="72" xfId="0" applyFont="1" applyBorder="1" applyAlignment="1">
      <alignment horizontal="center" vertical="center" wrapText="1"/>
    </xf>
    <xf numFmtId="0" fontId="6" fillId="0" borderId="65"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FF00"/>
      <color rgb="FF53E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2.1.1_2019_oco_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2.1.10_2019_oco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2.1.2_2019_oco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2.1.3_2019_oco_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2.1.4_2019_oco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2.1.5_2019_oco_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2.1.6_2019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2.1.7_2019_oco_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2.1.8_2019_oco_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2.1.9_2019_oco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_2019_Web"/>
      <sheetName val="TAB-2.1.1_2019"/>
      <sheetName val="Copie_Tab2.1.1_Sexe_DUS_2019"/>
      <sheetName val="Rques_TabX.1.1_SEXE_2019"/>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10_2019_Web"/>
      <sheetName val="TAB-2.1.10_2019"/>
      <sheetName val="Rques_Tab2.1.10_Difficul_2019"/>
      <sheetName val="PrépaTab2.1.10_2019"/>
      <sheetName val="PrépaTab2.1.10_2019_serv"/>
      <sheetName val="Copy_Tab2.1.10_Difficult_2019"/>
      <sheetName val="Copy_Tab2.1.10_Diffic_2019_Serv"/>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2_2019_Web"/>
      <sheetName val="TAB-2.1.2_2019"/>
      <sheetName val="Copie-Tab2.1.2_DUS_2019"/>
      <sheetName val="Rques_TabX.1.2_Mineurs_2019"/>
      <sheetName val="Copie-Tab2.1.2_Serv_DUS_2019"/>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3_2019_Web"/>
      <sheetName val="TAB-2.1.3_2019_ajust"/>
      <sheetName val="TAB-2.1.3_2019 !!!"/>
      <sheetName val="Rques_TabX.1.3_Primos_2019"/>
      <sheetName val="Copie_Tab2.1.3_2019"/>
      <sheetName val="Copie_Tab2.1.3_Serv_2019"/>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4_2019_Web"/>
      <sheetName val="TAB-2.1.4_2019"/>
      <sheetName val="Prépa tab2.1.4"/>
      <sheetName val="Rques_Tab2.1.4_2019"/>
      <sheetName val="adapt_Copie_Tab2.1.4_2019"/>
      <sheetName val="!!_Copie_Tab2.1.4_2019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5_2019_Web"/>
      <sheetName val="TAB-2.1.5_2019"/>
      <sheetName val="Rques_Tab2.1.5_Ménage_2019"/>
      <sheetName val="Copy_Tab2.1.5_Ménag_2019"/>
      <sheetName val="Copy_Tab2.1.5_Ménag_Serv_2019"/>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6_2019_Web"/>
      <sheetName val="TAB-2.1.6_2019"/>
      <sheetName val="Copy_Tab2.1.6_Natio_2019"/>
      <sheetName val="Copy_Tab2.1.6_Natio_Serv_2019"/>
      <sheetName val="Rques_TabX.1.6_Nationalité_2019"/>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7_2019_Web"/>
      <sheetName val="TAB-2.1.7_2019_adapt"/>
      <sheetName val="TAB-2.1.7_2019_error_RSUT"/>
      <sheetName val="Tab2.1.7_Revenu"/>
      <sheetName val="Tab2.1.7_Revenu_Serv"/>
      <sheetName val="Rques_TabX.1.7_Revenu_2019"/>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8_2019_Web"/>
      <sheetName val="TAB-2.1.8_2019_adapt"/>
      <sheetName val="TAB-2.1.8_2019_error_RSUT"/>
      <sheetName val="Copy_Tab2.1.8_Logt_2019"/>
      <sheetName val="Copy_Tab2.1.8_Logt_2019_Serv"/>
      <sheetName val="Rques_TabX.1.8_Logt-Hbgt_2019"/>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2.1.9_2019_Web"/>
      <sheetName val="TAB-2.1.9_2019_adapt"/>
      <sheetName val="TAB-2.1.9_2019_error_RSUT"/>
      <sheetName val="Tab2.1.9_LieuRésidAvt"/>
      <sheetName val="TabX.1.9_LieuRésid_Serv"/>
      <sheetName val="Rques_TabX.1.9_Lieu-Résid_2019"/>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924DF-0778-4DA8-B243-2B55FFB2D570}">
  <sheetPr>
    <tabColor rgb="FF00FF00"/>
    <pageSetUpPr fitToPage="1"/>
  </sheetPr>
  <dimension ref="A1:J20"/>
  <sheetViews>
    <sheetView tabSelected="1" zoomScale="68" zoomScaleNormal="68" workbookViewId="0">
      <selection sqref="A1:J1"/>
    </sheetView>
  </sheetViews>
  <sheetFormatPr baseColWidth="10" defaultRowHeight="14.4" x14ac:dyDescent="0.3"/>
  <cols>
    <col min="1" max="1" width="24" customWidth="1"/>
    <col min="2" max="2" width="11.88671875" customWidth="1"/>
    <col min="3" max="3" width="33" customWidth="1"/>
    <col min="4" max="4" width="22.5546875" customWidth="1"/>
    <col min="5" max="5" width="28.5546875" customWidth="1"/>
    <col min="6" max="9" width="22.5546875" customWidth="1"/>
    <col min="10" max="10" width="23.6640625" customWidth="1"/>
  </cols>
  <sheetData>
    <row r="1" spans="1:10" ht="34.5" customHeight="1" x14ac:dyDescent="0.3">
      <c r="A1" s="136" t="s">
        <v>121</v>
      </c>
      <c r="B1" s="136"/>
      <c r="C1" s="136"/>
      <c r="D1" s="136"/>
      <c r="E1" s="136"/>
      <c r="F1" s="136"/>
      <c r="G1" s="136"/>
      <c r="H1" s="136"/>
      <c r="I1" s="136"/>
      <c r="J1" s="136"/>
    </row>
    <row r="2" spans="1:10" ht="34.5" customHeight="1" thickBot="1" x14ac:dyDescent="0.35">
      <c r="A2" s="136" t="s">
        <v>142</v>
      </c>
      <c r="B2" s="136"/>
      <c r="C2" s="137"/>
      <c r="D2" s="137"/>
      <c r="E2" s="137"/>
      <c r="F2" s="137"/>
      <c r="G2" s="137"/>
      <c r="H2" s="137"/>
      <c r="I2" s="137"/>
      <c r="J2" s="137"/>
    </row>
    <row r="3" spans="1:10" ht="51.75" customHeight="1" thickBot="1" x14ac:dyDescent="0.35">
      <c r="A3" s="138" t="s">
        <v>0</v>
      </c>
      <c r="B3" s="139"/>
      <c r="C3" s="140" t="s">
        <v>1</v>
      </c>
      <c r="D3" s="140"/>
      <c r="E3" s="140"/>
      <c r="F3" s="140"/>
      <c r="G3" s="140"/>
      <c r="H3" s="140"/>
      <c r="I3" s="140"/>
      <c r="J3" s="141"/>
    </row>
    <row r="4" spans="1:10" ht="48" customHeight="1" thickBot="1" x14ac:dyDescent="0.35">
      <c r="A4" s="142"/>
      <c r="B4" s="143"/>
      <c r="C4" s="144" t="s">
        <v>2</v>
      </c>
      <c r="D4" s="145" t="s">
        <v>3</v>
      </c>
      <c r="E4" s="146" t="s">
        <v>4</v>
      </c>
      <c r="F4" s="145" t="s">
        <v>5</v>
      </c>
      <c r="G4" s="145" t="s">
        <v>6</v>
      </c>
      <c r="H4" s="145" t="s">
        <v>7</v>
      </c>
      <c r="I4" s="147" t="s">
        <v>8</v>
      </c>
      <c r="J4" s="148" t="s">
        <v>9</v>
      </c>
    </row>
    <row r="5" spans="1:10" ht="33" customHeight="1" x14ac:dyDescent="0.3">
      <c r="A5" s="149" t="s">
        <v>33</v>
      </c>
      <c r="B5" s="150" t="s">
        <v>10</v>
      </c>
      <c r="C5" s="151">
        <v>422</v>
      </c>
      <c r="D5" s="152">
        <v>1491</v>
      </c>
      <c r="E5" s="152">
        <v>54</v>
      </c>
      <c r="F5" s="152">
        <v>586</v>
      </c>
      <c r="G5" s="152">
        <v>973</v>
      </c>
      <c r="H5" s="152">
        <v>639</v>
      </c>
      <c r="I5" s="152">
        <v>478</v>
      </c>
      <c r="J5" s="153">
        <f>SUM(C5:I5)</f>
        <v>4643</v>
      </c>
    </row>
    <row r="6" spans="1:10" ht="33" customHeight="1" x14ac:dyDescent="0.3">
      <c r="A6" s="154"/>
      <c r="B6" s="155" t="s">
        <v>11</v>
      </c>
      <c r="C6" s="94">
        <f t="shared" ref="C6:J6" si="0">C5/C$11</f>
        <v>0.52552926525529264</v>
      </c>
      <c r="D6" s="38">
        <f t="shared" si="0"/>
        <v>0.62699747687132046</v>
      </c>
      <c r="E6" s="38">
        <f t="shared" si="0"/>
        <v>0.48648648648648651</v>
      </c>
      <c r="F6" s="38">
        <f t="shared" si="0"/>
        <v>0.65842696629213482</v>
      </c>
      <c r="G6" s="38">
        <f t="shared" si="0"/>
        <v>0.66371077762619368</v>
      </c>
      <c r="H6" s="38">
        <f t="shared" si="0"/>
        <v>0.58249772105742936</v>
      </c>
      <c r="I6" s="38">
        <f t="shared" si="0"/>
        <v>0.65659340659340659</v>
      </c>
      <c r="J6" s="156">
        <f t="shared" si="0"/>
        <v>0.6213033587581962</v>
      </c>
    </row>
    <row r="7" spans="1:10" ht="33" customHeight="1" x14ac:dyDescent="0.3">
      <c r="A7" s="157" t="s">
        <v>34</v>
      </c>
      <c r="B7" s="158" t="s">
        <v>10</v>
      </c>
      <c r="C7" s="159">
        <v>381</v>
      </c>
      <c r="D7" s="160">
        <v>887</v>
      </c>
      <c r="E7" s="160">
        <v>57</v>
      </c>
      <c r="F7" s="160">
        <v>304</v>
      </c>
      <c r="G7" s="160">
        <v>493</v>
      </c>
      <c r="H7" s="160">
        <v>458</v>
      </c>
      <c r="I7" s="160">
        <v>250</v>
      </c>
      <c r="J7" s="161">
        <f>SUM(C7:I7)</f>
        <v>2830</v>
      </c>
    </row>
    <row r="8" spans="1:10" ht="33" customHeight="1" x14ac:dyDescent="0.3">
      <c r="A8" s="154"/>
      <c r="B8" s="155" t="s">
        <v>11</v>
      </c>
      <c r="C8" s="94">
        <f t="shared" ref="C8:J8" si="1">C7/C$11</f>
        <v>0.47447073474470736</v>
      </c>
      <c r="D8" s="38">
        <f t="shared" si="1"/>
        <v>0.37300252312867954</v>
      </c>
      <c r="E8" s="38">
        <f t="shared" si="1"/>
        <v>0.51351351351351349</v>
      </c>
      <c r="F8" s="38">
        <f t="shared" si="1"/>
        <v>0.34157303370786518</v>
      </c>
      <c r="G8" s="38">
        <f t="shared" si="1"/>
        <v>0.33628922237380626</v>
      </c>
      <c r="H8" s="38">
        <f t="shared" si="1"/>
        <v>0.41750227894257064</v>
      </c>
      <c r="I8" s="38">
        <f t="shared" si="1"/>
        <v>0.34340659340659341</v>
      </c>
      <c r="J8" s="156">
        <f t="shared" si="1"/>
        <v>0.3786966412418038</v>
      </c>
    </row>
    <row r="9" spans="1:10" ht="33" customHeight="1" x14ac:dyDescent="0.3">
      <c r="A9" s="157" t="s">
        <v>12</v>
      </c>
      <c r="B9" s="158" t="s">
        <v>10</v>
      </c>
      <c r="C9" s="151">
        <v>0</v>
      </c>
      <c r="D9" s="152">
        <v>0</v>
      </c>
      <c r="E9" s="152">
        <v>0</v>
      </c>
      <c r="F9" s="152">
        <v>0</v>
      </c>
      <c r="G9" s="152">
        <v>0</v>
      </c>
      <c r="H9" s="152">
        <v>0</v>
      </c>
      <c r="I9" s="152">
        <v>0</v>
      </c>
      <c r="J9" s="153">
        <f>SUM(C9:I9)</f>
        <v>0</v>
      </c>
    </row>
    <row r="10" spans="1:10" ht="33" customHeight="1" x14ac:dyDescent="0.3">
      <c r="A10" s="154"/>
      <c r="B10" s="155" t="s">
        <v>11</v>
      </c>
      <c r="C10" s="94">
        <f t="shared" ref="C10:J10" si="2">C9/C$11</f>
        <v>0</v>
      </c>
      <c r="D10" s="38">
        <f t="shared" si="2"/>
        <v>0</v>
      </c>
      <c r="E10" s="38">
        <f t="shared" si="2"/>
        <v>0</v>
      </c>
      <c r="F10" s="38">
        <f t="shared" si="2"/>
        <v>0</v>
      </c>
      <c r="G10" s="38">
        <f t="shared" si="2"/>
        <v>0</v>
      </c>
      <c r="H10" s="38">
        <f t="shared" si="2"/>
        <v>0</v>
      </c>
      <c r="I10" s="38">
        <f t="shared" si="2"/>
        <v>0</v>
      </c>
      <c r="J10" s="156">
        <f t="shared" si="2"/>
        <v>0</v>
      </c>
    </row>
    <row r="11" spans="1:10" ht="33" customHeight="1" x14ac:dyDescent="0.3">
      <c r="A11" s="162" t="s">
        <v>15</v>
      </c>
      <c r="B11" s="158" t="s">
        <v>10</v>
      </c>
      <c r="C11" s="163">
        <f t="shared" ref="C11:J11" si="3">C5+C7+C9</f>
        <v>803</v>
      </c>
      <c r="D11" s="164">
        <f t="shared" si="3"/>
        <v>2378</v>
      </c>
      <c r="E11" s="164">
        <f t="shared" si="3"/>
        <v>111</v>
      </c>
      <c r="F11" s="164">
        <f t="shared" si="3"/>
        <v>890</v>
      </c>
      <c r="G11" s="164">
        <f t="shared" si="3"/>
        <v>1466</v>
      </c>
      <c r="H11" s="164">
        <f t="shared" si="3"/>
        <v>1097</v>
      </c>
      <c r="I11" s="164">
        <f t="shared" si="3"/>
        <v>728</v>
      </c>
      <c r="J11" s="165">
        <f t="shared" si="3"/>
        <v>7473</v>
      </c>
    </row>
    <row r="12" spans="1:10" ht="33" customHeight="1" thickBot="1" x14ac:dyDescent="0.35">
      <c r="A12" s="166"/>
      <c r="B12" s="167" t="s">
        <v>11</v>
      </c>
      <c r="C12" s="101">
        <f>C11/C$11</f>
        <v>1</v>
      </c>
      <c r="D12" s="39">
        <f t="shared" ref="D12:J12" si="4">D11/D$11</f>
        <v>1</v>
      </c>
      <c r="E12" s="39">
        <f t="shared" si="4"/>
        <v>1</v>
      </c>
      <c r="F12" s="39">
        <f t="shared" si="4"/>
        <v>1</v>
      </c>
      <c r="G12" s="39">
        <f t="shared" si="4"/>
        <v>1</v>
      </c>
      <c r="H12" s="39">
        <f t="shared" si="4"/>
        <v>1</v>
      </c>
      <c r="I12" s="39">
        <f t="shared" si="4"/>
        <v>1</v>
      </c>
      <c r="J12" s="168">
        <f t="shared" si="4"/>
        <v>1</v>
      </c>
    </row>
    <row r="13" spans="1:10" ht="36" customHeight="1" thickBot="1" x14ac:dyDescent="0.35">
      <c r="A13" s="169"/>
      <c r="B13" s="170"/>
      <c r="C13" s="103"/>
      <c r="D13" s="103"/>
      <c r="E13" s="103"/>
      <c r="F13" s="103"/>
      <c r="G13" s="103"/>
      <c r="H13" s="103"/>
      <c r="I13" s="103"/>
      <c r="J13" s="103"/>
    </row>
    <row r="14" spans="1:10" ht="42" customHeight="1" thickBot="1" x14ac:dyDescent="0.35">
      <c r="A14" s="171" t="s">
        <v>16</v>
      </c>
      <c r="B14" s="172" t="s">
        <v>17</v>
      </c>
      <c r="C14" s="173">
        <v>25</v>
      </c>
      <c r="D14" s="174">
        <v>0</v>
      </c>
      <c r="E14" s="174">
        <v>0</v>
      </c>
      <c r="F14" s="174">
        <v>0</v>
      </c>
      <c r="G14" s="174">
        <v>0</v>
      </c>
      <c r="H14" s="174">
        <v>0</v>
      </c>
      <c r="I14" s="175">
        <v>0</v>
      </c>
      <c r="J14" s="176">
        <f>SUM(C14:I14)</f>
        <v>25</v>
      </c>
    </row>
    <row r="15" spans="1:10" ht="42" customHeight="1" thickBot="1" x14ac:dyDescent="0.35">
      <c r="A15" s="177" t="s">
        <v>18</v>
      </c>
      <c r="B15" s="178" t="s">
        <v>17</v>
      </c>
      <c r="C15" s="179">
        <f t="shared" ref="C15:I15" si="5">C5+C7+C9+C14</f>
        <v>828</v>
      </c>
      <c r="D15" s="179">
        <f t="shared" si="5"/>
        <v>2378</v>
      </c>
      <c r="E15" s="179">
        <f t="shared" si="5"/>
        <v>111</v>
      </c>
      <c r="F15" s="179">
        <f t="shared" si="5"/>
        <v>890</v>
      </c>
      <c r="G15" s="179">
        <f t="shared" si="5"/>
        <v>1466</v>
      </c>
      <c r="H15" s="179">
        <f t="shared" si="5"/>
        <v>1097</v>
      </c>
      <c r="I15" s="180">
        <f t="shared" si="5"/>
        <v>728</v>
      </c>
      <c r="J15" s="181">
        <f>SUM(C15:I15)</f>
        <v>7498</v>
      </c>
    </row>
    <row r="16" spans="1:10" ht="54" customHeight="1" thickBot="1" x14ac:dyDescent="0.35">
      <c r="A16" s="182"/>
      <c r="B16" s="170"/>
      <c r="C16" s="183"/>
      <c r="D16" s="183"/>
      <c r="E16" s="183"/>
      <c r="F16" s="183"/>
      <c r="G16" s="183"/>
      <c r="H16" s="183"/>
      <c r="I16" s="183"/>
      <c r="J16" s="184"/>
    </row>
    <row r="17" spans="1:10" ht="43.5" customHeight="1" x14ac:dyDescent="0.3">
      <c r="A17" s="185" t="s">
        <v>19</v>
      </c>
      <c r="B17" s="186"/>
      <c r="C17" s="186"/>
      <c r="D17" s="23"/>
      <c r="E17" s="23"/>
      <c r="F17" s="23"/>
      <c r="G17" s="23"/>
      <c r="H17" s="23"/>
      <c r="I17" s="23"/>
      <c r="J17" s="187"/>
    </row>
    <row r="18" spans="1:10" ht="48.75" customHeight="1" x14ac:dyDescent="0.3">
      <c r="A18" s="188" t="s">
        <v>20</v>
      </c>
      <c r="B18" s="189"/>
      <c r="C18" s="190">
        <v>1</v>
      </c>
      <c r="D18" s="191">
        <v>2</v>
      </c>
      <c r="E18" s="191">
        <v>1</v>
      </c>
      <c r="F18" s="191">
        <v>2</v>
      </c>
      <c r="G18" s="191">
        <v>1</v>
      </c>
      <c r="H18" s="191">
        <v>1</v>
      </c>
      <c r="I18" s="191">
        <v>1</v>
      </c>
      <c r="J18" s="192">
        <f>SUM(C18:I18)</f>
        <v>9</v>
      </c>
    </row>
    <row r="19" spans="1:10" ht="48.75" customHeight="1" thickBot="1" x14ac:dyDescent="0.35">
      <c r="A19" s="193" t="s">
        <v>120</v>
      </c>
      <c r="B19" s="194"/>
      <c r="C19" s="195">
        <v>1</v>
      </c>
      <c r="D19" s="196">
        <v>2</v>
      </c>
      <c r="E19" s="196">
        <v>1</v>
      </c>
      <c r="F19" s="196">
        <v>2</v>
      </c>
      <c r="G19" s="196">
        <v>1</v>
      </c>
      <c r="H19" s="196">
        <v>1</v>
      </c>
      <c r="I19" s="197">
        <v>1</v>
      </c>
      <c r="J19" s="198">
        <f>SUM(C19:I19)</f>
        <v>9</v>
      </c>
    </row>
    <row r="20" spans="1:10" ht="31.5" customHeight="1" x14ac:dyDescent="0.3">
      <c r="A20" s="199" t="s">
        <v>21</v>
      </c>
      <c r="B20" s="200"/>
      <c r="C20" s="111"/>
      <c r="D20" s="111"/>
      <c r="E20" s="111"/>
      <c r="F20" s="111"/>
      <c r="G20" s="111"/>
      <c r="H20" s="111"/>
      <c r="I20" s="111"/>
      <c r="J20" s="111"/>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866B-0C1F-4A6E-B18B-1603AF7511EF}">
  <sheetPr>
    <tabColor rgb="FF00FF00"/>
    <pageSetUpPr fitToPage="1"/>
  </sheetPr>
  <dimension ref="A1:J55"/>
  <sheetViews>
    <sheetView zoomScale="58" zoomScaleNormal="58" workbookViewId="0">
      <selection sqref="A1:J1"/>
    </sheetView>
  </sheetViews>
  <sheetFormatPr baseColWidth="10" defaultRowHeight="14.4" x14ac:dyDescent="0.3"/>
  <cols>
    <col min="1" max="1" width="56.5546875" customWidth="1"/>
    <col min="2" max="2" width="24.33203125" customWidth="1"/>
    <col min="3" max="10" width="21.5546875" customWidth="1"/>
  </cols>
  <sheetData>
    <row r="1" spans="1:10" ht="42" customHeight="1" x14ac:dyDescent="0.3">
      <c r="A1" s="426" t="s">
        <v>119</v>
      </c>
      <c r="B1" s="426"/>
      <c r="C1" s="426"/>
      <c r="D1" s="426"/>
      <c r="E1" s="426"/>
      <c r="F1" s="426"/>
      <c r="G1" s="426"/>
      <c r="H1" s="426"/>
      <c r="I1" s="426"/>
      <c r="J1" s="426"/>
    </row>
    <row r="2" spans="1:10" ht="42" customHeight="1" thickBot="1" x14ac:dyDescent="0.35">
      <c r="A2" s="426" t="s">
        <v>161</v>
      </c>
      <c r="B2" s="426"/>
      <c r="C2" s="427"/>
      <c r="D2" s="427"/>
      <c r="E2" s="427"/>
      <c r="F2" s="427"/>
      <c r="G2" s="427"/>
      <c r="H2" s="427"/>
      <c r="I2" s="427"/>
      <c r="J2" s="427"/>
    </row>
    <row r="3" spans="1:10" ht="51.75" customHeight="1" x14ac:dyDescent="0.3">
      <c r="A3" s="138" t="s">
        <v>99</v>
      </c>
      <c r="B3" s="139"/>
      <c r="C3" s="428" t="s">
        <v>1</v>
      </c>
      <c r="D3" s="428"/>
      <c r="E3" s="428"/>
      <c r="F3" s="428"/>
      <c r="G3" s="428"/>
      <c r="H3" s="428"/>
      <c r="I3" s="428"/>
      <c r="J3" s="429"/>
    </row>
    <row r="4" spans="1:10" ht="48" customHeight="1" thickBot="1" x14ac:dyDescent="0.35">
      <c r="A4" s="142"/>
      <c r="B4" s="143"/>
      <c r="C4" s="430" t="s">
        <v>2</v>
      </c>
      <c r="D4" s="431" t="s">
        <v>3</v>
      </c>
      <c r="E4" s="431" t="s">
        <v>162</v>
      </c>
      <c r="F4" s="432" t="s">
        <v>5</v>
      </c>
      <c r="G4" s="431" t="s">
        <v>6</v>
      </c>
      <c r="H4" s="431" t="s">
        <v>7</v>
      </c>
      <c r="I4" s="431" t="s">
        <v>139</v>
      </c>
      <c r="J4" s="433" t="s">
        <v>9</v>
      </c>
    </row>
    <row r="5" spans="1:10" ht="31.5" customHeight="1" x14ac:dyDescent="0.3">
      <c r="A5" s="406" t="s">
        <v>100</v>
      </c>
      <c r="B5" s="434" t="s">
        <v>17</v>
      </c>
      <c r="C5" s="221">
        <v>23</v>
      </c>
      <c r="D5" s="435">
        <v>395</v>
      </c>
      <c r="E5" s="221">
        <v>2</v>
      </c>
      <c r="F5" s="221" t="s">
        <v>13</v>
      </c>
      <c r="G5" s="221" t="s">
        <v>13</v>
      </c>
      <c r="H5" s="221" t="s">
        <v>13</v>
      </c>
      <c r="I5" s="436">
        <v>38</v>
      </c>
      <c r="J5" s="437">
        <f>SUM(C5:I5)</f>
        <v>458</v>
      </c>
    </row>
    <row r="6" spans="1:10" ht="31.5" customHeight="1" x14ac:dyDescent="0.3">
      <c r="A6" s="188"/>
      <c r="B6" s="438" t="s">
        <v>101</v>
      </c>
      <c r="C6" s="38">
        <f t="shared" ref="C6:J20" si="0">C5/C$42</f>
        <v>2.7777777777777776E-2</v>
      </c>
      <c r="D6" s="105">
        <f t="shared" si="0"/>
        <v>0.16610597140454164</v>
      </c>
      <c r="E6" s="38">
        <f t="shared" si="0"/>
        <v>1.8018018018018018E-2</v>
      </c>
      <c r="F6" s="38" t="s">
        <v>14</v>
      </c>
      <c r="G6" s="38" t="s">
        <v>14</v>
      </c>
      <c r="H6" s="38" t="s">
        <v>14</v>
      </c>
      <c r="I6" s="106">
        <f t="shared" si="0"/>
        <v>5.21978021978022E-2</v>
      </c>
      <c r="J6" s="107">
        <f t="shared" si="0"/>
        <v>0.11322620519159456</v>
      </c>
    </row>
    <row r="7" spans="1:10" ht="31.5" customHeight="1" x14ac:dyDescent="0.3">
      <c r="A7" s="406" t="s">
        <v>102</v>
      </c>
      <c r="B7" s="439" t="s">
        <v>17</v>
      </c>
      <c r="C7" s="160">
        <v>0</v>
      </c>
      <c r="D7" s="440">
        <v>30</v>
      </c>
      <c r="E7" s="160">
        <v>1</v>
      </c>
      <c r="F7" s="160" t="s">
        <v>13</v>
      </c>
      <c r="G7" s="160" t="s">
        <v>13</v>
      </c>
      <c r="H7" s="160" t="s">
        <v>13</v>
      </c>
      <c r="I7" s="441">
        <v>1</v>
      </c>
      <c r="J7" s="442">
        <f>SUM(C7:I7)</f>
        <v>32</v>
      </c>
    </row>
    <row r="8" spans="1:10" ht="31.5" customHeight="1" x14ac:dyDescent="0.3">
      <c r="A8" s="188"/>
      <c r="B8" s="438" t="s">
        <v>101</v>
      </c>
      <c r="C8" s="38">
        <f t="shared" si="0"/>
        <v>0</v>
      </c>
      <c r="D8" s="105">
        <f t="shared" si="0"/>
        <v>1.2615643397813289E-2</v>
      </c>
      <c r="E8" s="38">
        <f t="shared" si="0"/>
        <v>9.0090090090090089E-3</v>
      </c>
      <c r="F8" s="38" t="s">
        <v>14</v>
      </c>
      <c r="G8" s="38" t="s">
        <v>14</v>
      </c>
      <c r="H8" s="38" t="s">
        <v>14</v>
      </c>
      <c r="I8" s="106">
        <f t="shared" si="0"/>
        <v>1.3736263736263737E-3</v>
      </c>
      <c r="J8" s="107">
        <f t="shared" si="0"/>
        <v>7.9110012360939438E-3</v>
      </c>
    </row>
    <row r="9" spans="1:10" ht="31.5" customHeight="1" x14ac:dyDescent="0.3">
      <c r="A9" s="188" t="s">
        <v>103</v>
      </c>
      <c r="B9" s="439" t="s">
        <v>17</v>
      </c>
      <c r="C9" s="160">
        <v>60</v>
      </c>
      <c r="D9" s="440">
        <v>2</v>
      </c>
      <c r="E9" s="160">
        <v>1</v>
      </c>
      <c r="F9" s="160" t="s">
        <v>13</v>
      </c>
      <c r="G9" s="160" t="s">
        <v>13</v>
      </c>
      <c r="H9" s="160" t="s">
        <v>13</v>
      </c>
      <c r="I9" s="441">
        <v>33</v>
      </c>
      <c r="J9" s="442">
        <f>SUM(C9:I9)</f>
        <v>96</v>
      </c>
    </row>
    <row r="10" spans="1:10" ht="31.5" customHeight="1" x14ac:dyDescent="0.3">
      <c r="A10" s="188"/>
      <c r="B10" s="438" t="s">
        <v>101</v>
      </c>
      <c r="C10" s="38">
        <f t="shared" si="0"/>
        <v>7.2463768115942032E-2</v>
      </c>
      <c r="D10" s="105">
        <f t="shared" si="0"/>
        <v>8.4104289318755253E-4</v>
      </c>
      <c r="E10" s="38">
        <f t="shared" si="0"/>
        <v>9.0090090090090089E-3</v>
      </c>
      <c r="F10" s="38" t="s">
        <v>14</v>
      </c>
      <c r="G10" s="38" t="s">
        <v>14</v>
      </c>
      <c r="H10" s="38" t="s">
        <v>14</v>
      </c>
      <c r="I10" s="106">
        <f t="shared" si="0"/>
        <v>4.5329670329670328E-2</v>
      </c>
      <c r="J10" s="107">
        <f t="shared" si="0"/>
        <v>2.3733003708281828E-2</v>
      </c>
    </row>
    <row r="11" spans="1:10" ht="31.5" customHeight="1" x14ac:dyDescent="0.3">
      <c r="A11" s="188" t="s">
        <v>104</v>
      </c>
      <c r="B11" s="439" t="s">
        <v>17</v>
      </c>
      <c r="C11" s="160">
        <v>219</v>
      </c>
      <c r="D11" s="440">
        <v>767</v>
      </c>
      <c r="E11" s="160">
        <v>2</v>
      </c>
      <c r="F11" s="160" t="s">
        <v>13</v>
      </c>
      <c r="G11" s="160" t="s">
        <v>13</v>
      </c>
      <c r="H11" s="160" t="s">
        <v>13</v>
      </c>
      <c r="I11" s="441">
        <v>46</v>
      </c>
      <c r="J11" s="442">
        <f>SUM(C11:I11)</f>
        <v>1034</v>
      </c>
    </row>
    <row r="12" spans="1:10" ht="31.5" customHeight="1" x14ac:dyDescent="0.3">
      <c r="A12" s="188"/>
      <c r="B12" s="438" t="s">
        <v>101</v>
      </c>
      <c r="C12" s="38">
        <f t="shared" si="0"/>
        <v>0.26449275362318841</v>
      </c>
      <c r="D12" s="105">
        <f t="shared" si="0"/>
        <v>0.32253994953742643</v>
      </c>
      <c r="E12" s="38">
        <f t="shared" si="0"/>
        <v>1.8018018018018018E-2</v>
      </c>
      <c r="F12" s="38" t="s">
        <v>14</v>
      </c>
      <c r="G12" s="38" t="s">
        <v>14</v>
      </c>
      <c r="H12" s="38" t="s">
        <v>14</v>
      </c>
      <c r="I12" s="106">
        <f t="shared" si="0"/>
        <v>6.3186813186813184E-2</v>
      </c>
      <c r="J12" s="107">
        <f t="shared" si="0"/>
        <v>0.25562422744128555</v>
      </c>
    </row>
    <row r="13" spans="1:10" ht="31.5" customHeight="1" x14ac:dyDescent="0.3">
      <c r="A13" s="188" t="s">
        <v>105</v>
      </c>
      <c r="B13" s="439" t="s">
        <v>17</v>
      </c>
      <c r="C13" s="160">
        <v>24</v>
      </c>
      <c r="D13" s="443">
        <v>1313</v>
      </c>
      <c r="E13" s="160">
        <v>3</v>
      </c>
      <c r="F13" s="160" t="s">
        <v>13</v>
      </c>
      <c r="G13" s="160" t="s">
        <v>13</v>
      </c>
      <c r="H13" s="160" t="s">
        <v>13</v>
      </c>
      <c r="I13" s="444">
        <v>456</v>
      </c>
      <c r="J13" s="445">
        <f>SUM(C13:I13)</f>
        <v>1796</v>
      </c>
    </row>
    <row r="14" spans="1:10" ht="31.5" customHeight="1" x14ac:dyDescent="0.3">
      <c r="A14" s="188"/>
      <c r="B14" s="438" t="s">
        <v>101</v>
      </c>
      <c r="C14" s="38">
        <f t="shared" si="0"/>
        <v>2.8985507246376812E-2</v>
      </c>
      <c r="D14" s="105">
        <f t="shared" si="0"/>
        <v>0.55214465937762824</v>
      </c>
      <c r="E14" s="38">
        <f t="shared" si="0"/>
        <v>2.7027027027027029E-2</v>
      </c>
      <c r="F14" s="38" t="s">
        <v>14</v>
      </c>
      <c r="G14" s="38" t="s">
        <v>14</v>
      </c>
      <c r="H14" s="38" t="s">
        <v>14</v>
      </c>
      <c r="I14" s="106">
        <f t="shared" si="0"/>
        <v>0.62637362637362637</v>
      </c>
      <c r="J14" s="107">
        <f t="shared" si="0"/>
        <v>0.44400494437577254</v>
      </c>
    </row>
    <row r="15" spans="1:10" ht="31.5" customHeight="1" x14ac:dyDescent="0.3">
      <c r="A15" s="188" t="s">
        <v>106</v>
      </c>
      <c r="B15" s="439" t="s">
        <v>17</v>
      </c>
      <c r="C15" s="160">
        <v>95</v>
      </c>
      <c r="D15" s="440"/>
      <c r="E15" s="160">
        <v>2</v>
      </c>
      <c r="F15" s="160" t="s">
        <v>13</v>
      </c>
      <c r="G15" s="160" t="s">
        <v>13</v>
      </c>
      <c r="H15" s="160" t="s">
        <v>13</v>
      </c>
      <c r="I15" s="441">
        <v>12</v>
      </c>
      <c r="J15" s="442">
        <f>SUM(C15:I15)</f>
        <v>109</v>
      </c>
    </row>
    <row r="16" spans="1:10" ht="31.5" customHeight="1" x14ac:dyDescent="0.3">
      <c r="A16" s="188"/>
      <c r="B16" s="438" t="s">
        <v>101</v>
      </c>
      <c r="C16" s="38">
        <f t="shared" si="0"/>
        <v>0.11473429951690821</v>
      </c>
      <c r="D16" s="105">
        <f t="shared" si="0"/>
        <v>0</v>
      </c>
      <c r="E16" s="38">
        <f t="shared" si="0"/>
        <v>1.8018018018018018E-2</v>
      </c>
      <c r="F16" s="38" t="s">
        <v>14</v>
      </c>
      <c r="G16" s="38" t="s">
        <v>14</v>
      </c>
      <c r="H16" s="38" t="s">
        <v>14</v>
      </c>
      <c r="I16" s="106">
        <f t="shared" si="0"/>
        <v>1.6483516483516484E-2</v>
      </c>
      <c r="J16" s="107">
        <f t="shared" si="0"/>
        <v>2.6946847960444994E-2</v>
      </c>
    </row>
    <row r="17" spans="1:10" ht="31.5" customHeight="1" x14ac:dyDescent="0.3">
      <c r="A17" s="188" t="s">
        <v>107</v>
      </c>
      <c r="B17" s="439" t="s">
        <v>17</v>
      </c>
      <c r="C17" s="160">
        <v>237</v>
      </c>
      <c r="D17" s="440"/>
      <c r="E17" s="160">
        <v>22</v>
      </c>
      <c r="F17" s="160" t="s">
        <v>13</v>
      </c>
      <c r="G17" s="160" t="s">
        <v>13</v>
      </c>
      <c r="H17" s="160" t="s">
        <v>13</v>
      </c>
      <c r="I17" s="441">
        <v>136</v>
      </c>
      <c r="J17" s="442">
        <f>SUM(C17:I17)</f>
        <v>395</v>
      </c>
    </row>
    <row r="18" spans="1:10" ht="31.5" customHeight="1" x14ac:dyDescent="0.3">
      <c r="A18" s="188"/>
      <c r="B18" s="438" t="s">
        <v>101</v>
      </c>
      <c r="C18" s="38">
        <f t="shared" si="0"/>
        <v>0.28623188405797101</v>
      </c>
      <c r="D18" s="105">
        <f t="shared" si="0"/>
        <v>0</v>
      </c>
      <c r="E18" s="38">
        <f t="shared" si="0"/>
        <v>0.1981981981981982</v>
      </c>
      <c r="F18" s="38" t="s">
        <v>14</v>
      </c>
      <c r="G18" s="38" t="s">
        <v>14</v>
      </c>
      <c r="H18" s="38" t="s">
        <v>14</v>
      </c>
      <c r="I18" s="106">
        <f t="shared" si="0"/>
        <v>0.18681318681318682</v>
      </c>
      <c r="J18" s="107">
        <f t="shared" si="0"/>
        <v>9.7651421508034617E-2</v>
      </c>
    </row>
    <row r="19" spans="1:10" ht="31.5" customHeight="1" x14ac:dyDescent="0.3">
      <c r="A19" s="188" t="s">
        <v>108</v>
      </c>
      <c r="B19" s="439" t="s">
        <v>17</v>
      </c>
      <c r="C19" s="160">
        <v>0</v>
      </c>
      <c r="D19" s="440"/>
      <c r="E19" s="160">
        <v>2</v>
      </c>
      <c r="F19" s="160" t="s">
        <v>13</v>
      </c>
      <c r="G19" s="160" t="s">
        <v>13</v>
      </c>
      <c r="H19" s="160" t="s">
        <v>13</v>
      </c>
      <c r="I19" s="441">
        <v>5</v>
      </c>
      <c r="J19" s="442">
        <f>SUM(C19:I19)</f>
        <v>7</v>
      </c>
    </row>
    <row r="20" spans="1:10" ht="31.5" customHeight="1" x14ac:dyDescent="0.3">
      <c r="A20" s="188"/>
      <c r="B20" s="438" t="s">
        <v>101</v>
      </c>
      <c r="C20" s="38">
        <f t="shared" si="0"/>
        <v>0</v>
      </c>
      <c r="D20" s="105">
        <f t="shared" si="0"/>
        <v>0</v>
      </c>
      <c r="E20" s="38">
        <f t="shared" si="0"/>
        <v>1.8018018018018018E-2</v>
      </c>
      <c r="F20" s="38" t="s">
        <v>14</v>
      </c>
      <c r="G20" s="38" t="s">
        <v>14</v>
      </c>
      <c r="H20" s="38" t="s">
        <v>14</v>
      </c>
      <c r="I20" s="106">
        <f t="shared" si="0"/>
        <v>6.868131868131868E-3</v>
      </c>
      <c r="J20" s="107">
        <f t="shared" si="0"/>
        <v>1.73053152039555E-3</v>
      </c>
    </row>
    <row r="21" spans="1:10" ht="31.5" customHeight="1" x14ac:dyDescent="0.3">
      <c r="A21" s="188" t="s">
        <v>109</v>
      </c>
      <c r="B21" s="439" t="s">
        <v>17</v>
      </c>
      <c r="C21" s="160">
        <v>60</v>
      </c>
      <c r="D21" s="440">
        <v>12</v>
      </c>
      <c r="E21" s="160">
        <v>4</v>
      </c>
      <c r="F21" s="160" t="s">
        <v>13</v>
      </c>
      <c r="G21" s="160" t="s">
        <v>13</v>
      </c>
      <c r="H21" s="160" t="s">
        <v>13</v>
      </c>
      <c r="I21" s="441">
        <v>169</v>
      </c>
      <c r="J21" s="442">
        <f>SUM(C21:I21)</f>
        <v>245</v>
      </c>
    </row>
    <row r="22" spans="1:10" ht="31.5" customHeight="1" x14ac:dyDescent="0.3">
      <c r="A22" s="188"/>
      <c r="B22" s="438" t="s">
        <v>101</v>
      </c>
      <c r="C22" s="38">
        <f t="shared" ref="C22:J36" si="1">C21/C$42</f>
        <v>7.2463768115942032E-2</v>
      </c>
      <c r="D22" s="105">
        <f t="shared" si="1"/>
        <v>5.0462573591253156E-3</v>
      </c>
      <c r="E22" s="38">
        <f t="shared" si="1"/>
        <v>3.6036036036036036E-2</v>
      </c>
      <c r="F22" s="38" t="s">
        <v>14</v>
      </c>
      <c r="G22" s="38" t="s">
        <v>14</v>
      </c>
      <c r="H22" s="38" t="s">
        <v>14</v>
      </c>
      <c r="I22" s="106">
        <f t="shared" si="1"/>
        <v>0.23214285714285715</v>
      </c>
      <c r="J22" s="107">
        <f t="shared" si="1"/>
        <v>6.0568603213844253E-2</v>
      </c>
    </row>
    <row r="23" spans="1:10" ht="31.5" customHeight="1" x14ac:dyDescent="0.3">
      <c r="A23" s="188" t="s">
        <v>110</v>
      </c>
      <c r="B23" s="439" t="s">
        <v>17</v>
      </c>
      <c r="C23" s="160">
        <v>32</v>
      </c>
      <c r="D23" s="440"/>
      <c r="E23" s="160">
        <v>0</v>
      </c>
      <c r="F23" s="160" t="s">
        <v>13</v>
      </c>
      <c r="G23" s="160" t="s">
        <v>13</v>
      </c>
      <c r="H23" s="160" t="s">
        <v>13</v>
      </c>
      <c r="I23" s="441">
        <v>59</v>
      </c>
      <c r="J23" s="442">
        <f>SUM(C23:I23)</f>
        <v>91</v>
      </c>
    </row>
    <row r="24" spans="1:10" ht="31.5" customHeight="1" x14ac:dyDescent="0.3">
      <c r="A24" s="188"/>
      <c r="B24" s="438" t="s">
        <v>101</v>
      </c>
      <c r="C24" s="38">
        <f t="shared" si="1"/>
        <v>3.864734299516908E-2</v>
      </c>
      <c r="D24" s="105">
        <f t="shared" si="1"/>
        <v>0</v>
      </c>
      <c r="E24" s="38">
        <f t="shared" si="1"/>
        <v>0</v>
      </c>
      <c r="F24" s="38" t="s">
        <v>14</v>
      </c>
      <c r="G24" s="38" t="s">
        <v>14</v>
      </c>
      <c r="H24" s="38" t="s">
        <v>14</v>
      </c>
      <c r="I24" s="106">
        <f t="shared" si="1"/>
        <v>8.1043956043956047E-2</v>
      </c>
      <c r="J24" s="107">
        <f t="shared" si="1"/>
        <v>2.249690976514215E-2</v>
      </c>
    </row>
    <row r="25" spans="1:10" ht="31.5" customHeight="1" x14ac:dyDescent="0.3">
      <c r="A25" s="188" t="s">
        <v>163</v>
      </c>
      <c r="B25" s="439" t="s">
        <v>17</v>
      </c>
      <c r="C25" s="160">
        <v>541</v>
      </c>
      <c r="D25" s="443">
        <v>4371</v>
      </c>
      <c r="E25" s="160">
        <v>98</v>
      </c>
      <c r="F25" s="160" t="s">
        <v>13</v>
      </c>
      <c r="G25" s="160" t="s">
        <v>13</v>
      </c>
      <c r="H25" s="160" t="s">
        <v>13</v>
      </c>
      <c r="I25" s="444">
        <v>61</v>
      </c>
      <c r="J25" s="445">
        <f>SUM(C25:I25)</f>
        <v>5071</v>
      </c>
    </row>
    <row r="26" spans="1:10" ht="31.5" customHeight="1" x14ac:dyDescent="0.3">
      <c r="A26" s="188"/>
      <c r="B26" s="438" t="s">
        <v>101</v>
      </c>
      <c r="C26" s="38">
        <f t="shared" si="1"/>
        <v>0.65338164251207731</v>
      </c>
      <c r="D26" s="105">
        <f t="shared" si="1"/>
        <v>1.838099243061396</v>
      </c>
      <c r="E26" s="38">
        <f t="shared" si="1"/>
        <v>0.88288288288288286</v>
      </c>
      <c r="F26" s="38" t="s">
        <v>14</v>
      </c>
      <c r="G26" s="38" t="s">
        <v>14</v>
      </c>
      <c r="H26" s="38" t="s">
        <v>14</v>
      </c>
      <c r="I26" s="106">
        <f t="shared" si="1"/>
        <v>8.3791208791208785E-2</v>
      </c>
      <c r="J26" s="107">
        <f t="shared" si="1"/>
        <v>1.253646477132262</v>
      </c>
    </row>
    <row r="27" spans="1:10" ht="31.5" customHeight="1" x14ac:dyDescent="0.3">
      <c r="A27" s="188" t="s">
        <v>111</v>
      </c>
      <c r="B27" s="439" t="s">
        <v>17</v>
      </c>
      <c r="C27" s="160">
        <v>223</v>
      </c>
      <c r="D27" s="443">
        <v>1530</v>
      </c>
      <c r="E27" s="160">
        <v>11</v>
      </c>
      <c r="F27" s="160" t="s">
        <v>13</v>
      </c>
      <c r="G27" s="160" t="s">
        <v>13</v>
      </c>
      <c r="H27" s="160" t="s">
        <v>13</v>
      </c>
      <c r="I27" s="444">
        <v>326</v>
      </c>
      <c r="J27" s="445">
        <f>SUM(C27:I27)</f>
        <v>2090</v>
      </c>
    </row>
    <row r="28" spans="1:10" ht="31.5" customHeight="1" x14ac:dyDescent="0.3">
      <c r="A28" s="188"/>
      <c r="B28" s="438" t="s">
        <v>101</v>
      </c>
      <c r="C28" s="38">
        <f t="shared" si="1"/>
        <v>0.26932367149758452</v>
      </c>
      <c r="D28" s="105">
        <f t="shared" si="1"/>
        <v>0.64339781328847767</v>
      </c>
      <c r="E28" s="38">
        <f t="shared" si="1"/>
        <v>9.90990990990991E-2</v>
      </c>
      <c r="F28" s="38" t="s">
        <v>14</v>
      </c>
      <c r="G28" s="38" t="s">
        <v>14</v>
      </c>
      <c r="H28" s="38" t="s">
        <v>14</v>
      </c>
      <c r="I28" s="106">
        <f t="shared" si="1"/>
        <v>0.44780219780219782</v>
      </c>
      <c r="J28" s="107">
        <f t="shared" si="1"/>
        <v>0.51668726823238564</v>
      </c>
    </row>
    <row r="29" spans="1:10" ht="31.5" customHeight="1" x14ac:dyDescent="0.3">
      <c r="A29" s="188" t="s">
        <v>112</v>
      </c>
      <c r="B29" s="439" t="s">
        <v>17</v>
      </c>
      <c r="C29" s="160">
        <v>0</v>
      </c>
      <c r="D29" s="440">
        <v>10</v>
      </c>
      <c r="E29" s="160">
        <v>2</v>
      </c>
      <c r="F29" s="160" t="s">
        <v>13</v>
      </c>
      <c r="G29" s="160" t="s">
        <v>13</v>
      </c>
      <c r="H29" s="160" t="s">
        <v>13</v>
      </c>
      <c r="I29" s="441">
        <v>153</v>
      </c>
      <c r="J29" s="442">
        <f>SUM(C29:I29)</f>
        <v>165</v>
      </c>
    </row>
    <row r="30" spans="1:10" ht="31.5" customHeight="1" x14ac:dyDescent="0.3">
      <c r="A30" s="188"/>
      <c r="B30" s="438" t="s">
        <v>101</v>
      </c>
      <c r="C30" s="38">
        <f t="shared" si="1"/>
        <v>0</v>
      </c>
      <c r="D30" s="105">
        <f t="shared" si="1"/>
        <v>4.2052144659377629E-3</v>
      </c>
      <c r="E30" s="38">
        <f t="shared" si="1"/>
        <v>1.8018018018018018E-2</v>
      </c>
      <c r="F30" s="38" t="s">
        <v>14</v>
      </c>
      <c r="G30" s="38" t="s">
        <v>14</v>
      </c>
      <c r="H30" s="38" t="s">
        <v>14</v>
      </c>
      <c r="I30" s="106">
        <f t="shared" si="1"/>
        <v>0.21016483516483517</v>
      </c>
      <c r="J30" s="107">
        <f t="shared" si="1"/>
        <v>4.0791100123609397E-2</v>
      </c>
    </row>
    <row r="31" spans="1:10" ht="31.5" customHeight="1" x14ac:dyDescent="0.3">
      <c r="A31" s="188" t="s">
        <v>113</v>
      </c>
      <c r="B31" s="439" t="s">
        <v>17</v>
      </c>
      <c r="C31" s="160">
        <v>3</v>
      </c>
      <c r="D31" s="440">
        <v>350</v>
      </c>
      <c r="E31" s="160">
        <v>5</v>
      </c>
      <c r="F31" s="160" t="s">
        <v>13</v>
      </c>
      <c r="G31" s="160" t="s">
        <v>13</v>
      </c>
      <c r="H31" s="160" t="s">
        <v>13</v>
      </c>
      <c r="I31" s="441">
        <v>44</v>
      </c>
      <c r="J31" s="442">
        <f>SUM(C31:I31)</f>
        <v>402</v>
      </c>
    </row>
    <row r="32" spans="1:10" ht="31.5" customHeight="1" x14ac:dyDescent="0.3">
      <c r="A32" s="188"/>
      <c r="B32" s="438" t="s">
        <v>101</v>
      </c>
      <c r="C32" s="38">
        <f t="shared" si="1"/>
        <v>3.6231884057971015E-3</v>
      </c>
      <c r="D32" s="105">
        <f t="shared" si="1"/>
        <v>0.1471825063078217</v>
      </c>
      <c r="E32" s="38">
        <f t="shared" si="1"/>
        <v>4.5045045045045043E-2</v>
      </c>
      <c r="F32" s="38" t="s">
        <v>14</v>
      </c>
      <c r="G32" s="38" t="s">
        <v>14</v>
      </c>
      <c r="H32" s="38" t="s">
        <v>14</v>
      </c>
      <c r="I32" s="106">
        <f t="shared" si="1"/>
        <v>6.043956043956044E-2</v>
      </c>
      <c r="J32" s="107">
        <f t="shared" si="1"/>
        <v>9.9381953028430156E-2</v>
      </c>
    </row>
    <row r="33" spans="1:10" ht="31.5" customHeight="1" x14ac:dyDescent="0.3">
      <c r="A33" s="188" t="s">
        <v>114</v>
      </c>
      <c r="B33" s="439" t="s">
        <v>17</v>
      </c>
      <c r="C33" s="160">
        <v>14</v>
      </c>
      <c r="D33" s="440"/>
      <c r="E33" s="160">
        <v>0</v>
      </c>
      <c r="F33" s="160" t="s">
        <v>13</v>
      </c>
      <c r="G33" s="160" t="s">
        <v>13</v>
      </c>
      <c r="H33" s="160" t="s">
        <v>13</v>
      </c>
      <c r="I33" s="441">
        <v>7</v>
      </c>
      <c r="J33" s="442">
        <f>SUM(C33:I33)</f>
        <v>21</v>
      </c>
    </row>
    <row r="34" spans="1:10" ht="31.5" customHeight="1" x14ac:dyDescent="0.3">
      <c r="A34" s="188"/>
      <c r="B34" s="438" t="s">
        <v>101</v>
      </c>
      <c r="C34" s="38">
        <f t="shared" si="1"/>
        <v>1.6908212560386472E-2</v>
      </c>
      <c r="D34" s="105">
        <f t="shared" si="1"/>
        <v>0</v>
      </c>
      <c r="E34" s="38">
        <f t="shared" si="1"/>
        <v>0</v>
      </c>
      <c r="F34" s="38" t="s">
        <v>14</v>
      </c>
      <c r="G34" s="38" t="s">
        <v>14</v>
      </c>
      <c r="H34" s="38" t="s">
        <v>14</v>
      </c>
      <c r="I34" s="106">
        <f t="shared" si="1"/>
        <v>9.6153846153846159E-3</v>
      </c>
      <c r="J34" s="107">
        <f t="shared" si="1"/>
        <v>5.19159456118665E-3</v>
      </c>
    </row>
    <row r="35" spans="1:10" ht="31.5" customHeight="1" x14ac:dyDescent="0.3">
      <c r="A35" s="188" t="s">
        <v>115</v>
      </c>
      <c r="B35" s="439" t="s">
        <v>17</v>
      </c>
      <c r="C35" s="160">
        <v>0</v>
      </c>
      <c r="D35" s="440">
        <v>30</v>
      </c>
      <c r="E35" s="160">
        <v>3</v>
      </c>
      <c r="F35" s="160" t="s">
        <v>13</v>
      </c>
      <c r="G35" s="160" t="s">
        <v>13</v>
      </c>
      <c r="H35" s="160" t="s">
        <v>13</v>
      </c>
      <c r="I35" s="441">
        <v>28</v>
      </c>
      <c r="J35" s="442">
        <f>SUM(C35:I35)</f>
        <v>61</v>
      </c>
    </row>
    <row r="36" spans="1:10" ht="31.5" customHeight="1" x14ac:dyDescent="0.3">
      <c r="A36" s="188"/>
      <c r="B36" s="438" t="s">
        <v>101</v>
      </c>
      <c r="C36" s="38">
        <f t="shared" si="1"/>
        <v>0</v>
      </c>
      <c r="D36" s="105">
        <f t="shared" si="1"/>
        <v>1.2615643397813289E-2</v>
      </c>
      <c r="E36" s="38">
        <f t="shared" si="1"/>
        <v>2.7027027027027029E-2</v>
      </c>
      <c r="F36" s="38" t="s">
        <v>14</v>
      </c>
      <c r="G36" s="38" t="s">
        <v>14</v>
      </c>
      <c r="H36" s="38" t="s">
        <v>14</v>
      </c>
      <c r="I36" s="106">
        <f t="shared" si="1"/>
        <v>3.8461538461538464E-2</v>
      </c>
      <c r="J36" s="107">
        <f t="shared" si="1"/>
        <v>1.508034610630408E-2</v>
      </c>
    </row>
    <row r="37" spans="1:10" ht="31.5" customHeight="1" x14ac:dyDescent="0.3">
      <c r="A37" s="188" t="s">
        <v>116</v>
      </c>
      <c r="B37" s="439" t="s">
        <v>17</v>
      </c>
      <c r="C37" s="160">
        <v>0</v>
      </c>
      <c r="D37" s="440">
        <v>17</v>
      </c>
      <c r="E37" s="160">
        <v>18</v>
      </c>
      <c r="F37" s="160" t="s">
        <v>13</v>
      </c>
      <c r="G37" s="160" t="s">
        <v>13</v>
      </c>
      <c r="H37" s="160" t="s">
        <v>13</v>
      </c>
      <c r="I37" s="441">
        <v>20</v>
      </c>
      <c r="J37" s="442">
        <f>SUM(C37:I37)</f>
        <v>55</v>
      </c>
    </row>
    <row r="38" spans="1:10" ht="31.5" customHeight="1" x14ac:dyDescent="0.3">
      <c r="A38" s="188"/>
      <c r="B38" s="438" t="s">
        <v>101</v>
      </c>
      <c r="C38" s="38">
        <f t="shared" ref="C38:J40" si="2">C37/C$42</f>
        <v>0</v>
      </c>
      <c r="D38" s="105">
        <f t="shared" si="2"/>
        <v>7.148864592094197E-3</v>
      </c>
      <c r="E38" s="38">
        <f t="shared" si="2"/>
        <v>0.16216216216216217</v>
      </c>
      <c r="F38" s="38" t="s">
        <v>14</v>
      </c>
      <c r="G38" s="38" t="s">
        <v>14</v>
      </c>
      <c r="H38" s="38" t="s">
        <v>14</v>
      </c>
      <c r="I38" s="106">
        <f t="shared" si="2"/>
        <v>2.7472527472527472E-2</v>
      </c>
      <c r="J38" s="107">
        <f t="shared" si="2"/>
        <v>1.3597033374536464E-2</v>
      </c>
    </row>
    <row r="39" spans="1:10" ht="31.5" customHeight="1" x14ac:dyDescent="0.3">
      <c r="A39" s="188" t="s">
        <v>117</v>
      </c>
      <c r="B39" s="439" t="s">
        <v>17</v>
      </c>
      <c r="C39" s="160">
        <v>103</v>
      </c>
      <c r="D39" s="443">
        <v>722</v>
      </c>
      <c r="E39" s="160">
        <v>2</v>
      </c>
      <c r="F39" s="160" t="s">
        <v>13</v>
      </c>
      <c r="G39" s="160" t="s">
        <v>13</v>
      </c>
      <c r="H39" s="160" t="s">
        <v>13</v>
      </c>
      <c r="I39" s="444">
        <v>45</v>
      </c>
      <c r="J39" s="445">
        <f>SUM(C39:I39)</f>
        <v>872</v>
      </c>
    </row>
    <row r="40" spans="1:10" ht="31.5" customHeight="1" thickBot="1" x14ac:dyDescent="0.35">
      <c r="A40" s="193"/>
      <c r="B40" s="446" t="s">
        <v>101</v>
      </c>
      <c r="C40" s="40">
        <f t="shared" si="2"/>
        <v>0.12439613526570048</v>
      </c>
      <c r="D40" s="108">
        <f t="shared" si="2"/>
        <v>0.30361648444070649</v>
      </c>
      <c r="E40" s="40">
        <f t="shared" si="2"/>
        <v>1.8018018018018018E-2</v>
      </c>
      <c r="F40" s="40" t="s">
        <v>14</v>
      </c>
      <c r="G40" s="40" t="s">
        <v>14</v>
      </c>
      <c r="H40" s="40" t="s">
        <v>14</v>
      </c>
      <c r="I40" s="109">
        <f t="shared" si="2"/>
        <v>6.1813186813186816E-2</v>
      </c>
      <c r="J40" s="110">
        <f t="shared" si="2"/>
        <v>0.21557478368355995</v>
      </c>
    </row>
    <row r="41" spans="1:10" ht="31.5" customHeight="1" thickBot="1" x14ac:dyDescent="0.35">
      <c r="A41" s="169"/>
      <c r="B41" s="200"/>
      <c r="C41" s="111"/>
      <c r="D41" s="111"/>
      <c r="E41" s="111"/>
      <c r="F41" s="111"/>
      <c r="G41" s="111"/>
      <c r="H41" s="111"/>
      <c r="I41" s="111"/>
      <c r="J41" s="111"/>
    </row>
    <row r="42" spans="1:10" ht="60.75" customHeight="1" thickBot="1" x14ac:dyDescent="0.35">
      <c r="A42" s="331" t="s">
        <v>140</v>
      </c>
      <c r="B42" s="178" t="s">
        <v>17</v>
      </c>
      <c r="C42" s="179">
        <v>828</v>
      </c>
      <c r="D42" s="179">
        <v>2378</v>
      </c>
      <c r="E42" s="179">
        <v>111</v>
      </c>
      <c r="F42" s="179" t="s">
        <v>13</v>
      </c>
      <c r="G42" s="179" t="s">
        <v>13</v>
      </c>
      <c r="H42" s="179" t="s">
        <v>13</v>
      </c>
      <c r="I42" s="447">
        <v>728</v>
      </c>
      <c r="J42" s="181">
        <f>SUM(C42:I42)</f>
        <v>4045</v>
      </c>
    </row>
    <row r="43" spans="1:10" ht="16.5" customHeight="1" thickBot="1" x14ac:dyDescent="0.35">
      <c r="A43" s="448"/>
      <c r="B43" s="449"/>
      <c r="C43" s="249"/>
      <c r="D43" s="249"/>
      <c r="E43" s="249"/>
      <c r="F43" s="249"/>
      <c r="G43" s="249"/>
      <c r="H43" s="249"/>
      <c r="I43" s="249"/>
      <c r="J43" s="249"/>
    </row>
    <row r="44" spans="1:10" ht="39" customHeight="1" thickBot="1" x14ac:dyDescent="0.35">
      <c r="A44" s="285" t="s">
        <v>55</v>
      </c>
      <c r="B44" s="150" t="s">
        <v>17</v>
      </c>
      <c r="C44" s="220">
        <f t="shared" ref="C44:J44" si="3">C45-C42</f>
        <v>0</v>
      </c>
      <c r="D44" s="221">
        <f t="shared" si="3"/>
        <v>0</v>
      </c>
      <c r="E44" s="221">
        <f t="shared" si="3"/>
        <v>0</v>
      </c>
      <c r="F44" s="221">
        <f>F45</f>
        <v>890</v>
      </c>
      <c r="G44" s="221">
        <f t="shared" ref="G44:H44" si="4">G45</f>
        <v>1466</v>
      </c>
      <c r="H44" s="221">
        <f t="shared" si="4"/>
        <v>1097</v>
      </c>
      <c r="I44" s="450">
        <f t="shared" si="3"/>
        <v>0</v>
      </c>
      <c r="J44" s="323">
        <f t="shared" si="3"/>
        <v>3453</v>
      </c>
    </row>
    <row r="45" spans="1:10" ht="39" customHeight="1" thickBot="1" x14ac:dyDescent="0.35">
      <c r="A45" s="331" t="s">
        <v>18</v>
      </c>
      <c r="B45" s="178" t="s">
        <v>17</v>
      </c>
      <c r="C45" s="451">
        <v>828</v>
      </c>
      <c r="D45" s="452">
        <v>2378</v>
      </c>
      <c r="E45" s="452">
        <v>111</v>
      </c>
      <c r="F45" s="452">
        <v>890</v>
      </c>
      <c r="G45" s="452">
        <v>1466</v>
      </c>
      <c r="H45" s="452">
        <v>1097</v>
      </c>
      <c r="I45" s="453">
        <v>728</v>
      </c>
      <c r="J45" s="181">
        <f>SUM(C45:I45)</f>
        <v>7498</v>
      </c>
    </row>
    <row r="46" spans="1:10" ht="39" customHeight="1" thickBot="1" x14ac:dyDescent="0.35">
      <c r="A46" s="454"/>
      <c r="B46" s="170"/>
      <c r="C46" s="184"/>
      <c r="D46" s="184"/>
      <c r="E46" s="184"/>
      <c r="F46" s="184"/>
      <c r="G46" s="184"/>
      <c r="H46" s="184"/>
      <c r="I46" s="184"/>
      <c r="J46" s="184"/>
    </row>
    <row r="47" spans="1:10" ht="35.25" customHeight="1" x14ac:dyDescent="0.3">
      <c r="A47" s="185" t="s">
        <v>19</v>
      </c>
      <c r="B47" s="186"/>
      <c r="C47" s="425"/>
      <c r="D47" s="23"/>
      <c r="E47" s="23"/>
      <c r="F47" s="23"/>
      <c r="G47" s="23"/>
      <c r="H47" s="23"/>
      <c r="I47" s="23"/>
      <c r="J47" s="187"/>
    </row>
    <row r="48" spans="1:10" ht="35.25" customHeight="1" x14ac:dyDescent="0.3">
      <c r="A48" s="188" t="s">
        <v>141</v>
      </c>
      <c r="B48" s="455"/>
      <c r="C48" s="456">
        <v>1</v>
      </c>
      <c r="D48" s="191">
        <v>2</v>
      </c>
      <c r="E48" s="191">
        <v>1</v>
      </c>
      <c r="F48" s="191">
        <v>0</v>
      </c>
      <c r="G48" s="191">
        <v>0</v>
      </c>
      <c r="H48" s="191">
        <v>0</v>
      </c>
      <c r="I48" s="191">
        <v>1</v>
      </c>
      <c r="J48" s="192">
        <f>SUM(C48:I48)</f>
        <v>5</v>
      </c>
    </row>
    <row r="49" spans="1:10" ht="35.25" customHeight="1" thickBot="1" x14ac:dyDescent="0.35">
      <c r="A49" s="193" t="s">
        <v>120</v>
      </c>
      <c r="B49" s="457"/>
      <c r="C49" s="458">
        <v>1</v>
      </c>
      <c r="D49" s="196">
        <v>2</v>
      </c>
      <c r="E49" s="196">
        <v>1</v>
      </c>
      <c r="F49" s="196">
        <v>2</v>
      </c>
      <c r="G49" s="196">
        <v>1</v>
      </c>
      <c r="H49" s="196">
        <v>1</v>
      </c>
      <c r="I49" s="197">
        <v>1</v>
      </c>
      <c r="J49" s="198">
        <f>SUM(C49:I49)</f>
        <v>9</v>
      </c>
    </row>
    <row r="50" spans="1:10" ht="21.75" customHeight="1" x14ac:dyDescent="0.3">
      <c r="A50" s="199" t="s">
        <v>21</v>
      </c>
      <c r="B50" s="169"/>
      <c r="C50" s="199"/>
      <c r="D50" s="199"/>
      <c r="E50" s="199"/>
      <c r="F50" s="199"/>
      <c r="G50" s="199"/>
      <c r="H50" s="199"/>
      <c r="I50" s="199"/>
      <c r="J50" s="199"/>
    </row>
    <row r="51" spans="1:10" x14ac:dyDescent="0.3">
      <c r="A51" s="199"/>
      <c r="B51" s="199"/>
      <c r="C51" s="199"/>
      <c r="D51" s="199"/>
      <c r="E51" s="199"/>
      <c r="F51" s="199"/>
      <c r="G51" s="199"/>
      <c r="H51" s="199"/>
      <c r="I51" s="199"/>
      <c r="J51" s="199"/>
    </row>
    <row r="52" spans="1:10" ht="69" customHeight="1" x14ac:dyDescent="0.3">
      <c r="A52" s="250" t="s">
        <v>118</v>
      </c>
      <c r="B52" s="250"/>
      <c r="C52" s="250"/>
      <c r="D52" s="250"/>
      <c r="E52" s="250"/>
      <c r="F52" s="250"/>
      <c r="G52" s="250"/>
      <c r="H52" s="250"/>
      <c r="I52" s="250"/>
      <c r="J52" s="250"/>
    </row>
    <row r="53" spans="1:10" ht="46.2" customHeight="1" x14ac:dyDescent="0.3">
      <c r="A53" s="250" t="s">
        <v>164</v>
      </c>
      <c r="B53" s="250"/>
      <c r="C53" s="250"/>
      <c r="D53" s="250"/>
      <c r="E53" s="250"/>
      <c r="F53" s="250"/>
      <c r="G53" s="250"/>
      <c r="H53" s="250"/>
      <c r="I53" s="250"/>
      <c r="J53" s="250"/>
    </row>
    <row r="54" spans="1:10" ht="43.8" customHeight="1" x14ac:dyDescent="0.3">
      <c r="A54" s="250" t="s">
        <v>165</v>
      </c>
      <c r="B54" s="250"/>
      <c r="C54" s="250"/>
      <c r="D54" s="250"/>
      <c r="E54" s="250"/>
      <c r="F54" s="250"/>
      <c r="G54" s="250"/>
      <c r="H54" s="250"/>
      <c r="I54" s="250"/>
      <c r="J54" s="250"/>
    </row>
    <row r="55" spans="1:10" x14ac:dyDescent="0.3">
      <c r="A55" s="199"/>
      <c r="B55" s="199"/>
      <c r="C55" s="199"/>
      <c r="D55" s="199"/>
      <c r="E55" s="199"/>
      <c r="F55" s="199"/>
      <c r="G55" s="199"/>
      <c r="H55" s="199"/>
      <c r="I55" s="199"/>
      <c r="J55" s="199"/>
    </row>
  </sheetData>
  <mergeCells count="28">
    <mergeCell ref="A49:B49"/>
    <mergeCell ref="A52:J52"/>
    <mergeCell ref="A53:J53"/>
    <mergeCell ref="A54:J54"/>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C32F9-EE36-46C2-BD1B-28E7FDDD9B9C}">
  <sheetPr>
    <tabColor rgb="FF00FF00"/>
    <pageSetUpPr fitToPage="1"/>
  </sheetPr>
  <dimension ref="A1:J17"/>
  <sheetViews>
    <sheetView zoomScale="68" zoomScaleNormal="68" workbookViewId="0">
      <selection sqref="A1:J1"/>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201" t="s">
        <v>122</v>
      </c>
      <c r="B1" s="201"/>
      <c r="C1" s="201"/>
      <c r="D1" s="201"/>
      <c r="E1" s="201"/>
      <c r="F1" s="201"/>
      <c r="G1" s="201"/>
      <c r="H1" s="201"/>
      <c r="I1" s="201"/>
      <c r="J1" s="201"/>
    </row>
    <row r="2" spans="1:10" ht="46.5" customHeight="1" thickBot="1" x14ac:dyDescent="0.35">
      <c r="A2" s="201" t="s">
        <v>143</v>
      </c>
      <c r="B2" s="201"/>
      <c r="C2" s="119"/>
      <c r="D2" s="119"/>
      <c r="E2" s="119"/>
      <c r="F2" s="119"/>
      <c r="G2" s="119"/>
      <c r="H2" s="119"/>
      <c r="I2" s="119"/>
      <c r="J2" s="119"/>
    </row>
    <row r="3" spans="1:10" ht="51.75" customHeight="1" thickBot="1" x14ac:dyDescent="0.35">
      <c r="A3" s="138" t="s">
        <v>22</v>
      </c>
      <c r="B3" s="139"/>
      <c r="C3" s="120" t="s">
        <v>1</v>
      </c>
      <c r="D3" s="120"/>
      <c r="E3" s="120"/>
      <c r="F3" s="120"/>
      <c r="G3" s="120"/>
      <c r="H3" s="120"/>
      <c r="I3" s="120"/>
      <c r="J3" s="121"/>
    </row>
    <row r="4" spans="1:10" ht="48" customHeight="1" thickBot="1" x14ac:dyDescent="0.35">
      <c r="A4" s="142"/>
      <c r="B4" s="143"/>
      <c r="C4" s="3" t="s">
        <v>2</v>
      </c>
      <c r="D4" s="4" t="s">
        <v>3</v>
      </c>
      <c r="E4" s="4" t="s">
        <v>4</v>
      </c>
      <c r="F4" s="4" t="s">
        <v>5</v>
      </c>
      <c r="G4" s="4" t="s">
        <v>6</v>
      </c>
      <c r="H4" s="4" t="s">
        <v>7</v>
      </c>
      <c r="I4" s="5" t="s">
        <v>8</v>
      </c>
      <c r="J4" s="6" t="s">
        <v>9</v>
      </c>
    </row>
    <row r="5" spans="1:10" ht="25.5" customHeight="1" x14ac:dyDescent="0.3">
      <c r="A5" s="122" t="s">
        <v>123</v>
      </c>
      <c r="B5" s="48" t="s">
        <v>17</v>
      </c>
      <c r="C5" s="202">
        <v>2</v>
      </c>
      <c r="D5" s="203" t="s">
        <v>13</v>
      </c>
      <c r="E5" s="203">
        <v>35</v>
      </c>
      <c r="F5" s="203">
        <v>5</v>
      </c>
      <c r="G5" s="203">
        <v>6</v>
      </c>
      <c r="H5" s="203">
        <v>1</v>
      </c>
      <c r="I5" s="204">
        <v>3</v>
      </c>
      <c r="J5" s="205">
        <f>SUM(C5:I5)</f>
        <v>52</v>
      </c>
    </row>
    <row r="6" spans="1:10" ht="25.5" customHeight="1" x14ac:dyDescent="0.3">
      <c r="A6" s="123"/>
      <c r="B6" s="49" t="s">
        <v>23</v>
      </c>
      <c r="C6" s="7">
        <f>C5/C$9</f>
        <v>1</v>
      </c>
      <c r="D6" s="7" t="s">
        <v>14</v>
      </c>
      <c r="E6" s="8">
        <f t="shared" ref="E6:H6" si="0">E5/E$9</f>
        <v>1</v>
      </c>
      <c r="F6" s="8">
        <f t="shared" si="0"/>
        <v>1</v>
      </c>
      <c r="G6" s="7">
        <f t="shared" si="0"/>
        <v>1</v>
      </c>
      <c r="H6" s="8">
        <f t="shared" si="0"/>
        <v>1</v>
      </c>
      <c r="I6" s="9">
        <f>I5/I$9</f>
        <v>1</v>
      </c>
      <c r="J6" s="10">
        <f>J5/J$9</f>
        <v>1</v>
      </c>
    </row>
    <row r="7" spans="1:10" ht="25.5" customHeight="1" x14ac:dyDescent="0.3">
      <c r="A7" s="123" t="s">
        <v>124</v>
      </c>
      <c r="B7" s="50" t="s">
        <v>17</v>
      </c>
      <c r="C7" s="206">
        <v>0</v>
      </c>
      <c r="D7" s="206" t="s">
        <v>13</v>
      </c>
      <c r="E7" s="206">
        <v>0</v>
      </c>
      <c r="F7" s="206">
        <v>0</v>
      </c>
      <c r="G7" s="206">
        <v>0</v>
      </c>
      <c r="H7" s="206">
        <v>0</v>
      </c>
      <c r="I7" s="207">
        <v>0</v>
      </c>
      <c r="J7" s="208">
        <f>SUM(C7:I7)</f>
        <v>0</v>
      </c>
    </row>
    <row r="8" spans="1:10" ht="25.5" customHeight="1" x14ac:dyDescent="0.3">
      <c r="A8" s="123"/>
      <c r="B8" s="49" t="s">
        <v>23</v>
      </c>
      <c r="C8" s="11">
        <f>C7/C$9</f>
        <v>0</v>
      </c>
      <c r="D8" s="12" t="s">
        <v>14</v>
      </c>
      <c r="E8" s="12">
        <f t="shared" ref="E8:H8" si="1">E7/E$9</f>
        <v>0</v>
      </c>
      <c r="F8" s="12">
        <f t="shared" si="1"/>
        <v>0</v>
      </c>
      <c r="G8" s="13">
        <f t="shared" si="1"/>
        <v>0</v>
      </c>
      <c r="H8" s="12">
        <f t="shared" si="1"/>
        <v>0</v>
      </c>
      <c r="I8" s="14">
        <f>I7/I$9</f>
        <v>0</v>
      </c>
      <c r="J8" s="15">
        <f>J7/J$9</f>
        <v>0</v>
      </c>
    </row>
    <row r="9" spans="1:10" ht="25.5" customHeight="1" x14ac:dyDescent="0.3">
      <c r="A9" s="112" t="s">
        <v>24</v>
      </c>
      <c r="B9" s="50" t="s">
        <v>17</v>
      </c>
      <c r="C9" s="209">
        <f>C5+C7</f>
        <v>2</v>
      </c>
      <c r="D9" s="210" t="s">
        <v>13</v>
      </c>
      <c r="E9" s="210">
        <f>E5+E7</f>
        <v>35</v>
      </c>
      <c r="F9" s="210">
        <f t="shared" ref="F9:I9" si="2">F5+F7</f>
        <v>5</v>
      </c>
      <c r="G9" s="210">
        <f t="shared" si="2"/>
        <v>6</v>
      </c>
      <c r="H9" s="210">
        <f t="shared" si="2"/>
        <v>1</v>
      </c>
      <c r="I9" s="211">
        <f t="shared" si="2"/>
        <v>3</v>
      </c>
      <c r="J9" s="212">
        <f>SUM(C9:I9)</f>
        <v>52</v>
      </c>
    </row>
    <row r="10" spans="1:10" ht="25.5" customHeight="1" thickBot="1" x14ac:dyDescent="0.35">
      <c r="A10" s="113"/>
      <c r="B10" s="51" t="s">
        <v>23</v>
      </c>
      <c r="C10" s="16">
        <f>C9/C$9</f>
        <v>1</v>
      </c>
      <c r="D10" s="17" t="s">
        <v>14</v>
      </c>
      <c r="E10" s="18">
        <f>E9/E$9</f>
        <v>1</v>
      </c>
      <c r="F10" s="18">
        <f>F9/F$9</f>
        <v>1</v>
      </c>
      <c r="G10" s="17">
        <f t="shared" ref="G10:J10" si="3">G9/G$9</f>
        <v>1</v>
      </c>
      <c r="H10" s="18">
        <f t="shared" si="3"/>
        <v>1</v>
      </c>
      <c r="I10" s="19">
        <f t="shared" si="3"/>
        <v>1</v>
      </c>
      <c r="J10" s="20">
        <f t="shared" si="3"/>
        <v>1</v>
      </c>
    </row>
    <row r="11" spans="1:10" ht="39.75" customHeight="1" thickBot="1" x14ac:dyDescent="0.35">
      <c r="A11" s="213"/>
      <c r="B11" s="214"/>
      <c r="C11" s="21"/>
      <c r="D11" s="21"/>
      <c r="E11" s="21"/>
      <c r="F11" s="21"/>
      <c r="G11" s="22"/>
      <c r="H11" s="22"/>
      <c r="I11" s="21"/>
      <c r="J11" s="21"/>
    </row>
    <row r="12" spans="1:10" ht="39" customHeight="1" x14ac:dyDescent="0.3">
      <c r="A12" s="215" t="s">
        <v>19</v>
      </c>
      <c r="B12" s="216"/>
      <c r="C12" s="216"/>
      <c r="D12" s="23"/>
      <c r="E12" s="23"/>
      <c r="F12" s="23"/>
      <c r="G12" s="23"/>
      <c r="H12" s="23"/>
      <c r="I12" s="23"/>
      <c r="J12" s="24"/>
    </row>
    <row r="13" spans="1:10" ht="39" customHeight="1" x14ac:dyDescent="0.3">
      <c r="A13" s="114" t="s">
        <v>20</v>
      </c>
      <c r="B13" s="115"/>
      <c r="C13" s="217">
        <v>1</v>
      </c>
      <c r="D13" s="52">
        <v>0</v>
      </c>
      <c r="E13" s="52">
        <v>1</v>
      </c>
      <c r="F13" s="52">
        <v>2</v>
      </c>
      <c r="G13" s="52">
        <v>1</v>
      </c>
      <c r="H13" s="52">
        <v>1</v>
      </c>
      <c r="I13" s="52">
        <v>1</v>
      </c>
      <c r="J13" s="53">
        <f>SUM(C13:I13)</f>
        <v>7</v>
      </c>
    </row>
    <row r="14" spans="1:10" ht="39" customHeight="1" thickBot="1" x14ac:dyDescent="0.35">
      <c r="A14" s="116" t="s">
        <v>120</v>
      </c>
      <c r="B14" s="117"/>
      <c r="C14" s="54">
        <v>1</v>
      </c>
      <c r="D14" s="55">
        <v>2</v>
      </c>
      <c r="E14" s="55">
        <v>1</v>
      </c>
      <c r="F14" s="55">
        <v>2</v>
      </c>
      <c r="G14" s="55">
        <v>1</v>
      </c>
      <c r="H14" s="55">
        <v>1</v>
      </c>
      <c r="I14" s="56">
        <v>1</v>
      </c>
      <c r="J14" s="57">
        <f>SUM(C14:I14)</f>
        <v>9</v>
      </c>
    </row>
    <row r="15" spans="1:10" ht="31.5" customHeight="1" x14ac:dyDescent="0.3">
      <c r="A15" s="1" t="s">
        <v>21</v>
      </c>
      <c r="B15" s="218"/>
      <c r="C15" s="2"/>
      <c r="D15" s="2"/>
      <c r="E15" s="2"/>
      <c r="F15" s="2"/>
      <c r="G15" s="2"/>
      <c r="H15" s="2"/>
      <c r="I15" s="2"/>
      <c r="J15" s="2"/>
    </row>
    <row r="16" spans="1:10" ht="16.5" customHeight="1" x14ac:dyDescent="0.3">
      <c r="B16" s="218"/>
      <c r="C16" s="25"/>
      <c r="D16" s="25"/>
      <c r="E16" s="25"/>
      <c r="F16" s="25"/>
      <c r="G16" s="25"/>
      <c r="H16" s="25"/>
      <c r="I16" s="25"/>
      <c r="J16" s="25"/>
    </row>
    <row r="17" spans="1:10" s="26" customFormat="1" ht="51.75" customHeight="1" x14ac:dyDescent="0.3">
      <c r="A17" s="118" t="s">
        <v>25</v>
      </c>
      <c r="B17" s="118"/>
      <c r="C17" s="118"/>
      <c r="D17" s="118"/>
      <c r="E17" s="118"/>
      <c r="F17" s="118"/>
      <c r="G17" s="118"/>
      <c r="H17" s="118"/>
      <c r="I17" s="118"/>
      <c r="J17" s="118"/>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8893E-A310-44F8-9406-5C9F41DE83EE}">
  <sheetPr>
    <tabColor rgb="FF00FF00"/>
    <pageSetUpPr fitToPage="1"/>
  </sheetPr>
  <dimension ref="A1:J29"/>
  <sheetViews>
    <sheetView zoomScale="60" zoomScaleNormal="60" workbookViewId="0">
      <selection sqref="A1:J1"/>
    </sheetView>
  </sheetViews>
  <sheetFormatPr baseColWidth="10" defaultRowHeight="14.4" x14ac:dyDescent="0.3"/>
  <cols>
    <col min="1" max="1" width="32.44140625" customWidth="1"/>
    <col min="2" max="2" width="13.33203125" customWidth="1"/>
    <col min="3" max="3" width="24.33203125" customWidth="1"/>
    <col min="4" max="4" width="20.6640625" customWidth="1"/>
    <col min="5" max="5" width="29.88671875" customWidth="1"/>
    <col min="6" max="6" width="23.33203125" customWidth="1"/>
    <col min="7" max="7" width="22" customWidth="1"/>
    <col min="8" max="8" width="26.44140625" customWidth="1"/>
    <col min="9" max="9" width="27.44140625" customWidth="1"/>
    <col min="10" max="10" width="23.6640625" customWidth="1"/>
  </cols>
  <sheetData>
    <row r="1" spans="1:10" s="199" customFormat="1" ht="51.75" customHeight="1" x14ac:dyDescent="0.3">
      <c r="A1" s="136" t="s">
        <v>125</v>
      </c>
      <c r="B1" s="136"/>
      <c r="C1" s="136"/>
      <c r="D1" s="136"/>
      <c r="E1" s="136"/>
      <c r="F1" s="136"/>
      <c r="G1" s="136"/>
      <c r="H1" s="136"/>
      <c r="I1" s="136"/>
      <c r="J1" s="136"/>
    </row>
    <row r="2" spans="1:10" s="199" customFormat="1" ht="45" customHeight="1" thickBot="1" x14ac:dyDescent="0.35">
      <c r="A2" s="136" t="s">
        <v>142</v>
      </c>
      <c r="B2" s="136"/>
      <c r="C2" s="137"/>
      <c r="D2" s="137"/>
      <c r="E2" s="137"/>
      <c r="F2" s="137"/>
      <c r="G2" s="137"/>
      <c r="H2" s="137"/>
      <c r="I2" s="137"/>
      <c r="J2" s="137"/>
    </row>
    <row r="3" spans="1:10" s="199" customFormat="1" ht="51.75" customHeight="1" thickBot="1" x14ac:dyDescent="0.35">
      <c r="A3" s="138" t="s">
        <v>26</v>
      </c>
      <c r="B3" s="139"/>
      <c r="C3" s="219" t="s">
        <v>1</v>
      </c>
      <c r="D3" s="140"/>
      <c r="E3" s="140"/>
      <c r="F3" s="140"/>
      <c r="G3" s="140"/>
      <c r="H3" s="140"/>
      <c r="I3" s="140"/>
      <c r="J3" s="141"/>
    </row>
    <row r="4" spans="1:10" s="199" customFormat="1" ht="48" customHeight="1" thickBot="1" x14ac:dyDescent="0.35">
      <c r="A4" s="142"/>
      <c r="B4" s="143"/>
      <c r="C4" s="144" t="s">
        <v>2</v>
      </c>
      <c r="D4" s="145" t="s">
        <v>3</v>
      </c>
      <c r="E4" s="145" t="s">
        <v>4</v>
      </c>
      <c r="F4" s="145" t="s">
        <v>5</v>
      </c>
      <c r="G4" s="145" t="s">
        <v>6</v>
      </c>
      <c r="H4" s="145" t="s">
        <v>7</v>
      </c>
      <c r="I4" s="147" t="s">
        <v>8</v>
      </c>
      <c r="J4" s="148" t="s">
        <v>9</v>
      </c>
    </row>
    <row r="5" spans="1:10" s="199" customFormat="1" ht="25.5" customHeight="1" x14ac:dyDescent="0.3">
      <c r="A5" s="149" t="s">
        <v>33</v>
      </c>
      <c r="B5" s="150" t="s">
        <v>17</v>
      </c>
      <c r="C5" s="220">
        <v>302</v>
      </c>
      <c r="D5" s="221" t="s">
        <v>13</v>
      </c>
      <c r="E5" s="221">
        <v>37</v>
      </c>
      <c r="F5" s="221">
        <v>445</v>
      </c>
      <c r="G5" s="221" t="s">
        <v>13</v>
      </c>
      <c r="H5" s="221">
        <v>74</v>
      </c>
      <c r="I5" s="222">
        <v>231</v>
      </c>
      <c r="J5" s="223">
        <f>SUM(C5:I5)</f>
        <v>1089</v>
      </c>
    </row>
    <row r="6" spans="1:10" s="199" customFormat="1" ht="25.5" customHeight="1" x14ac:dyDescent="0.3">
      <c r="A6" s="154"/>
      <c r="B6" s="224" t="s">
        <v>23</v>
      </c>
      <c r="C6" s="225">
        <f>C5/C$11</f>
        <v>0.52158894645941278</v>
      </c>
      <c r="D6" s="38" t="s">
        <v>14</v>
      </c>
      <c r="E6" s="38">
        <f>E5/E$11</f>
        <v>0.55223880597014929</v>
      </c>
      <c r="F6" s="38">
        <f>F5/F$11</f>
        <v>0.65828402366863903</v>
      </c>
      <c r="G6" s="38" t="s">
        <v>14</v>
      </c>
      <c r="H6" s="38">
        <f>H5/H$11</f>
        <v>0.70476190476190481</v>
      </c>
      <c r="I6" s="95">
        <f>I5/I$11</f>
        <v>0.62264150943396224</v>
      </c>
      <c r="J6" s="156">
        <f>J5/J$11</f>
        <v>0.60567296996662956</v>
      </c>
    </row>
    <row r="7" spans="1:10" s="199" customFormat="1" ht="25.5" customHeight="1" x14ac:dyDescent="0.3">
      <c r="A7" s="157" t="s">
        <v>34</v>
      </c>
      <c r="B7" s="158" t="s">
        <v>17</v>
      </c>
      <c r="C7" s="151">
        <v>277</v>
      </c>
      <c r="D7" s="152" t="s">
        <v>13</v>
      </c>
      <c r="E7" s="152">
        <v>30</v>
      </c>
      <c r="F7" s="152">
        <v>231</v>
      </c>
      <c r="G7" s="152" t="s">
        <v>13</v>
      </c>
      <c r="H7" s="152">
        <v>31</v>
      </c>
      <c r="I7" s="226">
        <v>140</v>
      </c>
      <c r="J7" s="153">
        <f>SUM(C7:I7)</f>
        <v>709</v>
      </c>
    </row>
    <row r="8" spans="1:10" s="199" customFormat="1" ht="25.5" customHeight="1" x14ac:dyDescent="0.3">
      <c r="A8" s="154"/>
      <c r="B8" s="224" t="s">
        <v>23</v>
      </c>
      <c r="C8" s="94">
        <f>C7/C$11</f>
        <v>0.47841105354058722</v>
      </c>
      <c r="D8" s="38" t="s">
        <v>14</v>
      </c>
      <c r="E8" s="38">
        <f>E7/E$11</f>
        <v>0.44776119402985076</v>
      </c>
      <c r="F8" s="38">
        <f>F7/F$11</f>
        <v>0.34171597633136097</v>
      </c>
      <c r="G8" s="38" t="s">
        <v>14</v>
      </c>
      <c r="H8" s="38">
        <f>H7/H$11</f>
        <v>0.29523809523809524</v>
      </c>
      <c r="I8" s="95">
        <f>I7/I$11</f>
        <v>0.37735849056603776</v>
      </c>
      <c r="J8" s="156">
        <f>J7/J$11</f>
        <v>0.39432703003337038</v>
      </c>
    </row>
    <row r="9" spans="1:10" s="199" customFormat="1" ht="25.5" customHeight="1" x14ac:dyDescent="0.3">
      <c r="A9" s="227" t="s">
        <v>12</v>
      </c>
      <c r="B9" s="228" t="s">
        <v>17</v>
      </c>
      <c r="C9" s="159">
        <v>0</v>
      </c>
      <c r="D9" s="160" t="s">
        <v>13</v>
      </c>
      <c r="E9" s="160">
        <v>0</v>
      </c>
      <c r="F9" s="160">
        <v>0</v>
      </c>
      <c r="G9" s="160" t="s">
        <v>13</v>
      </c>
      <c r="H9" s="160">
        <v>0</v>
      </c>
      <c r="I9" s="229">
        <v>0</v>
      </c>
      <c r="J9" s="161">
        <v>0</v>
      </c>
    </row>
    <row r="10" spans="1:10" s="199" customFormat="1" ht="25.5" customHeight="1" thickBot="1" x14ac:dyDescent="0.35">
      <c r="A10" s="230"/>
      <c r="B10" s="231" t="s">
        <v>23</v>
      </c>
      <c r="C10" s="232">
        <f>C9/C$11</f>
        <v>0</v>
      </c>
      <c r="D10" s="40" t="s">
        <v>14</v>
      </c>
      <c r="E10" s="40">
        <f>E9/E$11</f>
        <v>0</v>
      </c>
      <c r="F10" s="40">
        <f>F9/F$11</f>
        <v>0</v>
      </c>
      <c r="G10" s="40" t="s">
        <v>14</v>
      </c>
      <c r="H10" s="40">
        <f>H9/H$11</f>
        <v>0</v>
      </c>
      <c r="I10" s="233">
        <f>I9/I$11</f>
        <v>0</v>
      </c>
      <c r="J10" s="233">
        <f>J9/J$11</f>
        <v>0</v>
      </c>
    </row>
    <row r="11" spans="1:10" s="199" customFormat="1" ht="25.5" customHeight="1" x14ac:dyDescent="0.3">
      <c r="A11" s="138" t="s">
        <v>27</v>
      </c>
      <c r="B11" s="150" t="s">
        <v>17</v>
      </c>
      <c r="C11" s="234">
        <f>C5+C7+C9</f>
        <v>579</v>
      </c>
      <c r="D11" s="235" t="s">
        <v>13</v>
      </c>
      <c r="E11" s="235">
        <f>E5+E7+E9</f>
        <v>67</v>
      </c>
      <c r="F11" s="235">
        <f>F5+F7+F9</f>
        <v>676</v>
      </c>
      <c r="G11" s="235" t="s">
        <v>13</v>
      </c>
      <c r="H11" s="235">
        <f>H5+H7+H9</f>
        <v>105</v>
      </c>
      <c r="I11" s="236">
        <f>I5+I7+I9</f>
        <v>371</v>
      </c>
      <c r="J11" s="165">
        <f>J5+J7+J9</f>
        <v>1798</v>
      </c>
    </row>
    <row r="12" spans="1:10" s="199" customFormat="1" ht="25.5" customHeight="1" thickBot="1" x14ac:dyDescent="0.35">
      <c r="A12" s="237"/>
      <c r="B12" s="231" t="s">
        <v>23</v>
      </c>
      <c r="C12" s="101">
        <f t="shared" ref="C12:I12" si="0">C11/C$11</f>
        <v>1</v>
      </c>
      <c r="D12" s="39" t="s">
        <v>14</v>
      </c>
      <c r="E12" s="39">
        <f t="shared" si="0"/>
        <v>1</v>
      </c>
      <c r="F12" s="39">
        <f t="shared" si="0"/>
        <v>1</v>
      </c>
      <c r="G12" s="39" t="s">
        <v>14</v>
      </c>
      <c r="H12" s="39">
        <f t="shared" ref="H12" si="1">H11/H$11</f>
        <v>1</v>
      </c>
      <c r="I12" s="41">
        <f t="shared" si="0"/>
        <v>1</v>
      </c>
      <c r="J12" s="168">
        <f>J11/J$11</f>
        <v>1</v>
      </c>
    </row>
    <row r="13" spans="1:10" s="199" customFormat="1" ht="36" customHeight="1" thickBot="1" x14ac:dyDescent="0.35">
      <c r="A13" s="169"/>
      <c r="B13" s="170"/>
      <c r="C13" s="103"/>
      <c r="D13" s="103"/>
      <c r="E13" s="103"/>
      <c r="F13" s="103"/>
      <c r="G13" s="103"/>
      <c r="H13" s="103"/>
      <c r="I13" s="103"/>
      <c r="J13" s="103"/>
    </row>
    <row r="14" spans="1:10" s="199" customFormat="1" ht="41.25" customHeight="1" thickBot="1" x14ac:dyDescent="0.35">
      <c r="A14" s="238" t="s">
        <v>16</v>
      </c>
      <c r="B14" s="178" t="s">
        <v>17</v>
      </c>
      <c r="C14" s="239">
        <v>21</v>
      </c>
      <c r="D14" s="179">
        <v>556</v>
      </c>
      <c r="E14" s="179">
        <v>0</v>
      </c>
      <c r="F14" s="179">
        <v>0</v>
      </c>
      <c r="G14" s="179">
        <v>1027</v>
      </c>
      <c r="H14" s="240">
        <v>0</v>
      </c>
      <c r="I14" s="180">
        <v>0</v>
      </c>
      <c r="J14" s="241">
        <f>SUM(C14:I14)</f>
        <v>1604</v>
      </c>
    </row>
    <row r="15" spans="1:10" s="199" customFormat="1" ht="51" customHeight="1" thickBot="1" x14ac:dyDescent="0.35">
      <c r="A15" s="177" t="s">
        <v>28</v>
      </c>
      <c r="B15" s="178" t="s">
        <v>17</v>
      </c>
      <c r="C15" s="239">
        <f>C5+C7+C9+C14</f>
        <v>600</v>
      </c>
      <c r="D15" s="179">
        <v>556</v>
      </c>
      <c r="E15" s="179">
        <f>E5+E7+E9+E14</f>
        <v>67</v>
      </c>
      <c r="F15" s="179">
        <f>F5+F7+F9+F14</f>
        <v>676</v>
      </c>
      <c r="G15" s="179">
        <v>1027</v>
      </c>
      <c r="H15" s="240">
        <f>H5+H7+H9+H14</f>
        <v>105</v>
      </c>
      <c r="I15" s="180">
        <f>I5+I7+I9+I14</f>
        <v>371</v>
      </c>
      <c r="J15" s="181">
        <f>SUM(C15:I15)</f>
        <v>3402</v>
      </c>
    </row>
    <row r="16" spans="1:10" s="199" customFormat="1" ht="38.25" customHeight="1" thickBot="1" x14ac:dyDescent="0.35">
      <c r="A16" s="182"/>
      <c r="B16" s="170"/>
      <c r="C16" s="183"/>
      <c r="D16" s="183"/>
      <c r="E16" s="183"/>
      <c r="F16" s="183"/>
      <c r="G16" s="242"/>
      <c r="H16" s="183"/>
      <c r="I16" s="183"/>
      <c r="J16" s="184"/>
    </row>
    <row r="17" spans="1:10" s="199" customFormat="1" ht="51" customHeight="1" thickBot="1" x14ac:dyDescent="0.35">
      <c r="A17" s="177" t="s">
        <v>30</v>
      </c>
      <c r="B17" s="243" t="s">
        <v>11</v>
      </c>
      <c r="C17" s="244">
        <f t="shared" ref="C17:J17" si="2">C15/C19</f>
        <v>0.72463768115942029</v>
      </c>
      <c r="D17" s="245">
        <f t="shared" si="2"/>
        <v>0.58219895287958112</v>
      </c>
      <c r="E17" s="245">
        <f t="shared" si="2"/>
        <v>0.60360360360360366</v>
      </c>
      <c r="F17" s="245">
        <f t="shared" si="2"/>
        <v>0.75955056179775282</v>
      </c>
      <c r="G17" s="245">
        <f t="shared" si="2"/>
        <v>0.70054570259208726</v>
      </c>
      <c r="H17" s="246">
        <f t="shared" si="2"/>
        <v>9.5715587967183227E-2</v>
      </c>
      <c r="I17" s="247">
        <f t="shared" si="2"/>
        <v>0.50961538461538458</v>
      </c>
      <c r="J17" s="248">
        <f t="shared" si="2"/>
        <v>0.56000000000000005</v>
      </c>
    </row>
    <row r="18" spans="1:10" s="199" customFormat="1" ht="37.5" customHeight="1" thickBot="1" x14ac:dyDescent="0.35">
      <c r="A18" s="169"/>
      <c r="B18" s="170"/>
      <c r="C18" s="103"/>
      <c r="D18" s="103"/>
      <c r="E18" s="103"/>
      <c r="F18" s="103"/>
      <c r="G18" s="103"/>
      <c r="H18" s="103"/>
      <c r="I18" s="103"/>
      <c r="J18" s="103"/>
    </row>
    <row r="19" spans="1:10" s="199" customFormat="1" ht="76.8" customHeight="1" thickBot="1" x14ac:dyDescent="0.35">
      <c r="A19" s="177" t="s">
        <v>144</v>
      </c>
      <c r="B19" s="178" t="s">
        <v>17</v>
      </c>
      <c r="C19" s="179">
        <v>828</v>
      </c>
      <c r="D19" s="179">
        <v>955</v>
      </c>
      <c r="E19" s="179">
        <v>111</v>
      </c>
      <c r="F19" s="179">
        <v>890</v>
      </c>
      <c r="G19" s="179">
        <v>1466</v>
      </c>
      <c r="H19" s="179">
        <v>1097</v>
      </c>
      <c r="I19" s="180">
        <v>728</v>
      </c>
      <c r="J19" s="181">
        <f>SUM(C19:I19)</f>
        <v>6075</v>
      </c>
    </row>
    <row r="20" spans="1:10" s="199" customFormat="1" ht="57.75" customHeight="1" thickBot="1" x14ac:dyDescent="0.35"/>
    <row r="21" spans="1:10" s="199" customFormat="1" ht="49.5" customHeight="1" x14ac:dyDescent="0.3">
      <c r="A21" s="185" t="s">
        <v>19</v>
      </c>
      <c r="B21" s="186"/>
      <c r="C21" s="186"/>
      <c r="D21" s="23"/>
      <c r="E21" s="23"/>
      <c r="F21" s="23"/>
      <c r="G21" s="23"/>
      <c r="H21" s="23"/>
      <c r="I21" s="23"/>
      <c r="J21" s="187"/>
    </row>
    <row r="22" spans="1:10" s="199" customFormat="1" ht="45" customHeight="1" x14ac:dyDescent="0.3">
      <c r="A22" s="188" t="s">
        <v>20</v>
      </c>
      <c r="B22" s="189"/>
      <c r="C22" s="190">
        <v>1</v>
      </c>
      <c r="D22" s="191">
        <v>1</v>
      </c>
      <c r="E22" s="191">
        <v>1</v>
      </c>
      <c r="F22" s="191">
        <v>2</v>
      </c>
      <c r="G22" s="191">
        <v>1</v>
      </c>
      <c r="H22" s="191">
        <v>1</v>
      </c>
      <c r="I22" s="191">
        <v>1</v>
      </c>
      <c r="J22" s="192">
        <f>SUM(C22:I22)</f>
        <v>8</v>
      </c>
    </row>
    <row r="23" spans="1:10" s="199" customFormat="1" ht="45" customHeight="1" thickBot="1" x14ac:dyDescent="0.35">
      <c r="A23" s="193" t="s">
        <v>120</v>
      </c>
      <c r="B23" s="194"/>
      <c r="C23" s="195">
        <v>1</v>
      </c>
      <c r="D23" s="196">
        <v>2</v>
      </c>
      <c r="E23" s="196">
        <v>1</v>
      </c>
      <c r="F23" s="196">
        <v>2</v>
      </c>
      <c r="G23" s="196">
        <v>1</v>
      </c>
      <c r="H23" s="196">
        <v>1</v>
      </c>
      <c r="I23" s="197">
        <v>1</v>
      </c>
      <c r="J23" s="198">
        <f>SUM(C23:I23)</f>
        <v>9</v>
      </c>
    </row>
    <row r="24" spans="1:10" s="199" customFormat="1" ht="31.5" customHeight="1" x14ac:dyDescent="0.3">
      <c r="A24" s="199" t="s">
        <v>21</v>
      </c>
      <c r="B24" s="200"/>
      <c r="C24" s="111"/>
      <c r="D24" s="111"/>
      <c r="E24" s="111"/>
      <c r="F24" s="111"/>
      <c r="G24" s="111"/>
      <c r="H24" s="111"/>
      <c r="I24" s="111"/>
      <c r="J24" s="111"/>
    </row>
    <row r="25" spans="1:10" s="199" customFormat="1" ht="16.5" customHeight="1" x14ac:dyDescent="0.3">
      <c r="B25" s="200"/>
      <c r="C25" s="249"/>
      <c r="D25" s="249"/>
      <c r="E25" s="249"/>
      <c r="F25" s="249"/>
      <c r="G25" s="249"/>
      <c r="H25" s="249"/>
      <c r="I25" s="249"/>
      <c r="J25" s="249"/>
    </row>
    <row r="26" spans="1:10" s="199" customFormat="1" ht="45" customHeight="1" x14ac:dyDescent="0.3">
      <c r="A26" s="250" t="s">
        <v>31</v>
      </c>
      <c r="B26" s="250"/>
      <c r="C26" s="250"/>
      <c r="D26" s="250"/>
      <c r="E26" s="250"/>
      <c r="F26" s="250"/>
      <c r="G26" s="250"/>
      <c r="H26" s="250"/>
      <c r="I26" s="250"/>
      <c r="J26" s="250"/>
    </row>
    <row r="27" spans="1:10" s="199" customFormat="1" x14ac:dyDescent="0.3"/>
    <row r="28" spans="1:10" s="199" customFormat="1" x14ac:dyDescent="0.3"/>
    <row r="29" spans="1:10" s="199" customFormat="1" x14ac:dyDescent="0.3"/>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BD91-45B4-4FE2-8177-C6F3ED804C18}">
  <sheetPr>
    <tabColor rgb="FF00FF00"/>
    <pageSetUpPr fitToPage="1"/>
  </sheetPr>
  <dimension ref="A1:Z40"/>
  <sheetViews>
    <sheetView zoomScale="56" zoomScaleNormal="56" zoomScaleSheetLayoutView="71" workbookViewId="0">
      <selection sqref="A1:Z1"/>
    </sheetView>
  </sheetViews>
  <sheetFormatPr baseColWidth="10" defaultColWidth="11.44140625" defaultRowHeight="14.4" x14ac:dyDescent="0.3"/>
  <cols>
    <col min="1" max="1" width="36.6640625" customWidth="1"/>
    <col min="2" max="2" width="9.44140625" customWidth="1"/>
    <col min="3" max="26" width="13.109375" customWidth="1"/>
  </cols>
  <sheetData>
    <row r="1" spans="1:26" s="199" customFormat="1" ht="58.5" customHeight="1" x14ac:dyDescent="0.3">
      <c r="A1" s="251" t="s">
        <v>126</v>
      </c>
      <c r="B1" s="251"/>
      <c r="C1" s="251"/>
      <c r="D1" s="251"/>
      <c r="E1" s="251"/>
      <c r="F1" s="251"/>
      <c r="G1" s="251"/>
      <c r="H1" s="251"/>
      <c r="I1" s="251"/>
      <c r="J1" s="251"/>
      <c r="K1" s="251"/>
      <c r="L1" s="251"/>
      <c r="M1" s="251"/>
      <c r="N1" s="251"/>
      <c r="O1" s="251"/>
      <c r="P1" s="251"/>
      <c r="Q1" s="251"/>
      <c r="R1" s="251"/>
      <c r="S1" s="251"/>
      <c r="T1" s="251"/>
      <c r="U1" s="251"/>
      <c r="V1" s="251"/>
      <c r="W1" s="251"/>
      <c r="X1" s="251"/>
      <c r="Y1" s="251"/>
      <c r="Z1" s="251"/>
    </row>
    <row r="2" spans="1:26" s="199" customFormat="1" ht="31.8" thickBot="1" x14ac:dyDescent="0.35">
      <c r="A2" s="251" t="s">
        <v>145</v>
      </c>
      <c r="B2" s="252"/>
      <c r="C2" s="252"/>
      <c r="D2" s="252"/>
      <c r="E2" s="252"/>
      <c r="F2" s="252"/>
      <c r="G2" s="252"/>
      <c r="H2" s="252"/>
      <c r="I2" s="252"/>
      <c r="J2" s="252"/>
      <c r="K2" s="252"/>
      <c r="L2" s="252"/>
      <c r="M2" s="252"/>
      <c r="N2" s="252"/>
      <c r="O2" s="252"/>
      <c r="P2" s="252"/>
      <c r="Q2" s="252"/>
      <c r="R2" s="252"/>
      <c r="S2" s="252"/>
      <c r="T2" s="252"/>
      <c r="U2" s="252"/>
      <c r="V2" s="252"/>
      <c r="W2" s="252"/>
      <c r="X2" s="252"/>
      <c r="Y2" s="252"/>
      <c r="Z2" s="252"/>
    </row>
    <row r="3" spans="1:26" s="199" customFormat="1" ht="51.75" customHeight="1" thickBot="1" x14ac:dyDescent="0.35">
      <c r="A3" s="253" t="s">
        <v>32</v>
      </c>
      <c r="B3" s="254"/>
      <c r="C3" s="219" t="s">
        <v>1</v>
      </c>
      <c r="D3" s="140"/>
      <c r="E3" s="140"/>
      <c r="F3" s="140"/>
      <c r="G3" s="140"/>
      <c r="H3" s="140"/>
      <c r="I3" s="140"/>
      <c r="J3" s="140"/>
      <c r="K3" s="140"/>
      <c r="L3" s="140"/>
      <c r="M3" s="140"/>
      <c r="N3" s="140"/>
      <c r="O3" s="140"/>
      <c r="P3" s="140"/>
      <c r="Q3" s="140"/>
      <c r="R3" s="140"/>
      <c r="S3" s="140"/>
      <c r="T3" s="140"/>
      <c r="U3" s="140"/>
      <c r="V3" s="140"/>
      <c r="W3" s="140"/>
      <c r="X3" s="140"/>
      <c r="Y3" s="140"/>
      <c r="Z3" s="141"/>
    </row>
    <row r="4" spans="1:26" s="199" customFormat="1" ht="66" customHeight="1" x14ac:dyDescent="0.3">
      <c r="A4" s="255"/>
      <c r="B4" s="256"/>
      <c r="C4" s="257" t="s">
        <v>2</v>
      </c>
      <c r="D4" s="258"/>
      <c r="E4" s="259"/>
      <c r="F4" s="257" t="s">
        <v>146</v>
      </c>
      <c r="G4" s="258"/>
      <c r="H4" s="259"/>
      <c r="I4" s="260" t="s">
        <v>4</v>
      </c>
      <c r="J4" s="258"/>
      <c r="K4" s="259"/>
      <c r="L4" s="260" t="s">
        <v>5</v>
      </c>
      <c r="M4" s="258"/>
      <c r="N4" s="259"/>
      <c r="O4" s="260" t="s">
        <v>6</v>
      </c>
      <c r="P4" s="258"/>
      <c r="Q4" s="259"/>
      <c r="R4" s="257" t="s">
        <v>127</v>
      </c>
      <c r="S4" s="258"/>
      <c r="T4" s="259"/>
      <c r="U4" s="260" t="s">
        <v>8</v>
      </c>
      <c r="V4" s="258"/>
      <c r="W4" s="259"/>
      <c r="X4" s="260" t="s">
        <v>9</v>
      </c>
      <c r="Y4" s="258"/>
      <c r="Z4" s="259"/>
    </row>
    <row r="5" spans="1:26" s="199" customFormat="1" ht="48" customHeight="1" thickBot="1" x14ac:dyDescent="0.35">
      <c r="A5" s="261"/>
      <c r="B5" s="262"/>
      <c r="C5" s="263" t="s">
        <v>33</v>
      </c>
      <c r="D5" s="264" t="s">
        <v>34</v>
      </c>
      <c r="E5" s="265" t="s">
        <v>35</v>
      </c>
      <c r="F5" s="263" t="s">
        <v>33</v>
      </c>
      <c r="G5" s="264" t="s">
        <v>34</v>
      </c>
      <c r="H5" s="265" t="s">
        <v>35</v>
      </c>
      <c r="I5" s="263" t="s">
        <v>33</v>
      </c>
      <c r="J5" s="264" t="s">
        <v>34</v>
      </c>
      <c r="K5" s="265" t="s">
        <v>35</v>
      </c>
      <c r="L5" s="263" t="s">
        <v>33</v>
      </c>
      <c r="M5" s="264" t="s">
        <v>34</v>
      </c>
      <c r="N5" s="265" t="s">
        <v>35</v>
      </c>
      <c r="O5" s="263" t="s">
        <v>33</v>
      </c>
      <c r="P5" s="264" t="s">
        <v>34</v>
      </c>
      <c r="Q5" s="265" t="s">
        <v>35</v>
      </c>
      <c r="R5" s="263" t="s">
        <v>33</v>
      </c>
      <c r="S5" s="264" t="s">
        <v>34</v>
      </c>
      <c r="T5" s="265" t="s">
        <v>35</v>
      </c>
      <c r="U5" s="263" t="s">
        <v>33</v>
      </c>
      <c r="V5" s="264" t="s">
        <v>34</v>
      </c>
      <c r="W5" s="265" t="s">
        <v>35</v>
      </c>
      <c r="X5" s="263" t="s">
        <v>33</v>
      </c>
      <c r="Y5" s="264" t="s">
        <v>34</v>
      </c>
      <c r="Z5" s="265" t="s">
        <v>35</v>
      </c>
    </row>
    <row r="6" spans="1:26" s="199" customFormat="1" ht="34.5" customHeight="1" x14ac:dyDescent="0.3">
      <c r="A6" s="266" t="s">
        <v>36</v>
      </c>
      <c r="B6" s="267" t="s">
        <v>10</v>
      </c>
      <c r="C6" s="268">
        <v>1</v>
      </c>
      <c r="D6" s="269">
        <v>1</v>
      </c>
      <c r="E6" s="270">
        <v>2</v>
      </c>
      <c r="F6" s="268" t="s">
        <v>13</v>
      </c>
      <c r="G6" s="269" t="s">
        <v>13</v>
      </c>
      <c r="H6" s="270" t="s">
        <v>29</v>
      </c>
      <c r="I6" s="268">
        <v>0</v>
      </c>
      <c r="J6" s="269">
        <v>0</v>
      </c>
      <c r="K6" s="270">
        <v>0</v>
      </c>
      <c r="L6" s="268">
        <v>1</v>
      </c>
      <c r="M6" s="269">
        <v>3</v>
      </c>
      <c r="N6" s="270">
        <v>4</v>
      </c>
      <c r="O6" s="268">
        <v>4</v>
      </c>
      <c r="P6" s="269">
        <v>2</v>
      </c>
      <c r="Q6" s="270">
        <v>6</v>
      </c>
      <c r="R6" s="268"/>
      <c r="S6" s="269">
        <v>0</v>
      </c>
      <c r="T6" s="270">
        <v>0</v>
      </c>
      <c r="U6" s="268">
        <v>1</v>
      </c>
      <c r="V6" s="269">
        <v>2</v>
      </c>
      <c r="W6" s="270">
        <v>3</v>
      </c>
      <c r="X6" s="268">
        <f>C6+I6+L6+O6+R6+U6</f>
        <v>7</v>
      </c>
      <c r="Y6" s="269">
        <f t="shared" ref="Y6:Z6" si="0">D6+J6+M6+P6+S6+V6</f>
        <v>8</v>
      </c>
      <c r="Z6" s="270">
        <f t="shared" si="0"/>
        <v>15</v>
      </c>
    </row>
    <row r="7" spans="1:26" s="199" customFormat="1" ht="31.95" customHeight="1" x14ac:dyDescent="0.3">
      <c r="A7" s="271"/>
      <c r="B7" s="272" t="s">
        <v>11</v>
      </c>
      <c r="C7" s="67">
        <f t="shared" ref="C7:Z21" si="1">C6/C$28</f>
        <v>2.4630541871921183E-3</v>
      </c>
      <c r="D7" s="68">
        <f t="shared" si="1"/>
        <v>2.6809651474530832E-3</v>
      </c>
      <c r="E7" s="69">
        <f t="shared" si="1"/>
        <v>2.5673940949935813E-3</v>
      </c>
      <c r="F7" s="67" t="s">
        <v>14</v>
      </c>
      <c r="G7" s="68" t="s">
        <v>14</v>
      </c>
      <c r="H7" s="69" t="s">
        <v>14</v>
      </c>
      <c r="I7" s="67">
        <f t="shared" si="1"/>
        <v>0</v>
      </c>
      <c r="J7" s="68">
        <f t="shared" si="1"/>
        <v>0</v>
      </c>
      <c r="K7" s="69">
        <f t="shared" si="1"/>
        <v>0</v>
      </c>
      <c r="L7" s="67">
        <f t="shared" si="1"/>
        <v>1.736111111111111E-3</v>
      </c>
      <c r="M7" s="68">
        <f t="shared" si="1"/>
        <v>9.9337748344370865E-3</v>
      </c>
      <c r="N7" s="69">
        <f t="shared" si="1"/>
        <v>4.5558086560364463E-3</v>
      </c>
      <c r="O7" s="67">
        <f t="shared" si="1"/>
        <v>4.3103448275862068E-3</v>
      </c>
      <c r="P7" s="68">
        <f t="shared" si="1"/>
        <v>4.2194092827004216E-3</v>
      </c>
      <c r="Q7" s="69">
        <f t="shared" si="1"/>
        <v>4.2796005706134095E-3</v>
      </c>
      <c r="R7" s="67">
        <f t="shared" si="1"/>
        <v>0</v>
      </c>
      <c r="S7" s="68">
        <f t="shared" si="1"/>
        <v>0</v>
      </c>
      <c r="T7" s="69">
        <f t="shared" si="1"/>
        <v>0</v>
      </c>
      <c r="U7" s="67">
        <f t="shared" si="1"/>
        <v>2.2471910112359553E-3</v>
      </c>
      <c r="V7" s="68">
        <f t="shared" si="1"/>
        <v>8.368200836820083E-3</v>
      </c>
      <c r="W7" s="69">
        <f t="shared" si="1"/>
        <v>4.3859649122807015E-3</v>
      </c>
      <c r="X7" s="67">
        <f t="shared" si="1"/>
        <v>2.2965879265091863E-3</v>
      </c>
      <c r="Y7" s="68">
        <f t="shared" si="1"/>
        <v>4.2038885969521806E-3</v>
      </c>
      <c r="Z7" s="69">
        <f t="shared" si="1"/>
        <v>3.0296909715209048E-3</v>
      </c>
    </row>
    <row r="8" spans="1:26" s="199" customFormat="1" ht="28.5" customHeight="1" x14ac:dyDescent="0.3">
      <c r="A8" s="273" t="s">
        <v>37</v>
      </c>
      <c r="B8" s="274" t="s">
        <v>10</v>
      </c>
      <c r="C8" s="275">
        <v>56</v>
      </c>
      <c r="D8" s="276">
        <v>53</v>
      </c>
      <c r="E8" s="277">
        <v>109</v>
      </c>
      <c r="F8" s="275" t="s">
        <v>13</v>
      </c>
      <c r="G8" s="276" t="s">
        <v>13</v>
      </c>
      <c r="H8" s="277" t="s">
        <v>29</v>
      </c>
      <c r="I8" s="275">
        <v>28</v>
      </c>
      <c r="J8" s="276">
        <v>23</v>
      </c>
      <c r="K8" s="277">
        <v>51</v>
      </c>
      <c r="L8" s="275">
        <v>30</v>
      </c>
      <c r="M8" s="276">
        <v>23</v>
      </c>
      <c r="N8" s="277">
        <v>53</v>
      </c>
      <c r="O8" s="275">
        <v>94</v>
      </c>
      <c r="P8" s="276">
        <v>49</v>
      </c>
      <c r="Q8" s="277">
        <v>143</v>
      </c>
      <c r="R8" s="275">
        <v>75</v>
      </c>
      <c r="S8" s="276">
        <v>73</v>
      </c>
      <c r="T8" s="277">
        <v>148</v>
      </c>
      <c r="U8" s="275">
        <v>56</v>
      </c>
      <c r="V8" s="276">
        <v>45</v>
      </c>
      <c r="W8" s="277">
        <v>101</v>
      </c>
      <c r="X8" s="275">
        <f t="shared" ref="X8:Z8" si="2">C8+I8+L8+O8+R8+U8</f>
        <v>339</v>
      </c>
      <c r="Y8" s="276">
        <f t="shared" si="2"/>
        <v>266</v>
      </c>
      <c r="Z8" s="277">
        <f t="shared" si="2"/>
        <v>605</v>
      </c>
    </row>
    <row r="9" spans="1:26" s="199" customFormat="1" ht="31.5" customHeight="1" x14ac:dyDescent="0.3">
      <c r="A9" s="271"/>
      <c r="B9" s="272" t="s">
        <v>11</v>
      </c>
      <c r="C9" s="67">
        <f t="shared" ref="C9:Z9" si="3">C8/C$28</f>
        <v>0.13793103448275862</v>
      </c>
      <c r="D9" s="68">
        <f t="shared" si="3"/>
        <v>0.14209115281501342</v>
      </c>
      <c r="E9" s="69">
        <f t="shared" si="3"/>
        <v>0.13992297817715019</v>
      </c>
      <c r="F9" s="67" t="s">
        <v>14</v>
      </c>
      <c r="G9" s="68" t="s">
        <v>14</v>
      </c>
      <c r="H9" s="69" t="s">
        <v>14</v>
      </c>
      <c r="I9" s="67">
        <f t="shared" si="1"/>
        <v>0.51851851851851849</v>
      </c>
      <c r="J9" s="68">
        <f t="shared" si="1"/>
        <v>0.40350877192982454</v>
      </c>
      <c r="K9" s="69">
        <f t="shared" si="1"/>
        <v>0.45945945945945948</v>
      </c>
      <c r="L9" s="67">
        <f t="shared" si="1"/>
        <v>5.2083333333333336E-2</v>
      </c>
      <c r="M9" s="68">
        <f t="shared" si="1"/>
        <v>7.6158940397350994E-2</v>
      </c>
      <c r="N9" s="69">
        <f t="shared" si="1"/>
        <v>6.0364464692482918E-2</v>
      </c>
      <c r="O9" s="67">
        <f t="shared" si="1"/>
        <v>0.10129310344827586</v>
      </c>
      <c r="P9" s="68">
        <f t="shared" si="1"/>
        <v>0.10337552742616034</v>
      </c>
      <c r="Q9" s="69">
        <f t="shared" si="1"/>
        <v>0.10199714693295292</v>
      </c>
      <c r="R9" s="67">
        <f t="shared" si="1"/>
        <v>0.11737089201877934</v>
      </c>
      <c r="S9" s="68">
        <f t="shared" si="1"/>
        <v>0.15938864628820962</v>
      </c>
      <c r="T9" s="69">
        <f t="shared" si="1"/>
        <v>0.1349134001823154</v>
      </c>
      <c r="U9" s="67">
        <f t="shared" si="3"/>
        <v>0.12584269662921349</v>
      </c>
      <c r="V9" s="68">
        <f t="shared" si="3"/>
        <v>0.18828451882845187</v>
      </c>
      <c r="W9" s="69">
        <f t="shared" si="3"/>
        <v>0.1476608187134503</v>
      </c>
      <c r="X9" s="67">
        <f t="shared" si="3"/>
        <v>0.11122047244094488</v>
      </c>
      <c r="Y9" s="68">
        <f t="shared" si="3"/>
        <v>0.13977929584866</v>
      </c>
      <c r="Z9" s="69">
        <f t="shared" si="3"/>
        <v>0.12219753585134316</v>
      </c>
    </row>
    <row r="10" spans="1:26" s="199" customFormat="1" ht="31.5" customHeight="1" x14ac:dyDescent="0.3">
      <c r="A10" s="273" t="s">
        <v>38</v>
      </c>
      <c r="B10" s="274" t="s">
        <v>10</v>
      </c>
      <c r="C10" s="275">
        <v>52</v>
      </c>
      <c r="D10" s="276">
        <v>39</v>
      </c>
      <c r="E10" s="277">
        <v>91</v>
      </c>
      <c r="F10" s="275" t="s">
        <v>13</v>
      </c>
      <c r="G10" s="276" t="s">
        <v>13</v>
      </c>
      <c r="H10" s="277" t="s">
        <v>29</v>
      </c>
      <c r="I10" s="275">
        <v>7</v>
      </c>
      <c r="J10" s="276">
        <v>9</v>
      </c>
      <c r="K10" s="277">
        <v>16</v>
      </c>
      <c r="L10" s="275">
        <v>113</v>
      </c>
      <c r="M10" s="276">
        <v>59</v>
      </c>
      <c r="N10" s="277">
        <v>172</v>
      </c>
      <c r="O10" s="275">
        <v>86</v>
      </c>
      <c r="P10" s="276">
        <v>38</v>
      </c>
      <c r="Q10" s="277">
        <v>124</v>
      </c>
      <c r="R10" s="275">
        <v>80</v>
      </c>
      <c r="S10" s="276">
        <v>69</v>
      </c>
      <c r="T10" s="277">
        <v>149</v>
      </c>
      <c r="U10" s="275">
        <v>90</v>
      </c>
      <c r="V10" s="276">
        <v>42</v>
      </c>
      <c r="W10" s="277">
        <v>132</v>
      </c>
      <c r="X10" s="275">
        <f t="shared" ref="X10:Z10" si="4">C10+I10+L10+O10+R10+U10</f>
        <v>428</v>
      </c>
      <c r="Y10" s="276">
        <f t="shared" si="4"/>
        <v>256</v>
      </c>
      <c r="Z10" s="277">
        <f t="shared" si="4"/>
        <v>684</v>
      </c>
    </row>
    <row r="11" spans="1:26" s="199" customFormat="1" ht="31.5" customHeight="1" x14ac:dyDescent="0.3">
      <c r="A11" s="271"/>
      <c r="B11" s="272" t="s">
        <v>11</v>
      </c>
      <c r="C11" s="67">
        <f t="shared" ref="C11:Z11" si="5">C10/C$28</f>
        <v>0.12807881773399016</v>
      </c>
      <c r="D11" s="68">
        <f t="shared" si="5"/>
        <v>0.10455764075067024</v>
      </c>
      <c r="E11" s="69">
        <f t="shared" si="5"/>
        <v>0.11681643132220795</v>
      </c>
      <c r="F11" s="67" t="s">
        <v>14</v>
      </c>
      <c r="G11" s="68" t="s">
        <v>14</v>
      </c>
      <c r="H11" s="69" t="s">
        <v>14</v>
      </c>
      <c r="I11" s="67">
        <f t="shared" si="1"/>
        <v>0.12962962962962962</v>
      </c>
      <c r="J11" s="68">
        <f t="shared" si="1"/>
        <v>0.15789473684210525</v>
      </c>
      <c r="K11" s="69">
        <f t="shared" si="1"/>
        <v>0.14414414414414414</v>
      </c>
      <c r="L11" s="67">
        <f t="shared" si="1"/>
        <v>0.19618055555555555</v>
      </c>
      <c r="M11" s="68">
        <f t="shared" si="1"/>
        <v>0.19536423841059603</v>
      </c>
      <c r="N11" s="69">
        <f t="shared" si="1"/>
        <v>0.1958997722095672</v>
      </c>
      <c r="O11" s="67">
        <f t="shared" si="1"/>
        <v>9.2672413793103453E-2</v>
      </c>
      <c r="P11" s="68">
        <f t="shared" si="1"/>
        <v>8.0168776371308023E-2</v>
      </c>
      <c r="Q11" s="69">
        <f t="shared" si="1"/>
        <v>8.8445078459343796E-2</v>
      </c>
      <c r="R11" s="67">
        <f t="shared" si="1"/>
        <v>0.12519561815336464</v>
      </c>
      <c r="S11" s="68">
        <f t="shared" si="1"/>
        <v>0.15065502183406113</v>
      </c>
      <c r="T11" s="69">
        <f t="shared" si="1"/>
        <v>0.13582497721057429</v>
      </c>
      <c r="U11" s="67">
        <f t="shared" si="5"/>
        <v>0.20224719101123595</v>
      </c>
      <c r="V11" s="68">
        <f t="shared" si="5"/>
        <v>0.17573221757322174</v>
      </c>
      <c r="W11" s="69">
        <f t="shared" si="5"/>
        <v>0.19298245614035087</v>
      </c>
      <c r="X11" s="67">
        <f t="shared" si="5"/>
        <v>0.14041994750656167</v>
      </c>
      <c r="Y11" s="68">
        <f t="shared" si="5"/>
        <v>0.13452443510246978</v>
      </c>
      <c r="Z11" s="69">
        <f t="shared" si="5"/>
        <v>0.13815390830135327</v>
      </c>
    </row>
    <row r="12" spans="1:26" s="199" customFormat="1" ht="31.5" customHeight="1" x14ac:dyDescent="0.3">
      <c r="A12" s="271" t="s">
        <v>39</v>
      </c>
      <c r="B12" s="274" t="s">
        <v>10</v>
      </c>
      <c r="C12" s="275">
        <v>51</v>
      </c>
      <c r="D12" s="276">
        <v>49</v>
      </c>
      <c r="E12" s="277">
        <v>100</v>
      </c>
      <c r="F12" s="275" t="s">
        <v>13</v>
      </c>
      <c r="G12" s="276" t="s">
        <v>13</v>
      </c>
      <c r="H12" s="277" t="s">
        <v>29</v>
      </c>
      <c r="I12" s="275">
        <v>3</v>
      </c>
      <c r="J12" s="276">
        <v>4</v>
      </c>
      <c r="K12" s="277">
        <v>7</v>
      </c>
      <c r="L12" s="275">
        <v>92</v>
      </c>
      <c r="M12" s="276">
        <v>55</v>
      </c>
      <c r="N12" s="277">
        <v>147</v>
      </c>
      <c r="O12" s="275">
        <v>121</v>
      </c>
      <c r="P12" s="276">
        <v>68</v>
      </c>
      <c r="Q12" s="277">
        <v>189</v>
      </c>
      <c r="R12" s="275">
        <v>97</v>
      </c>
      <c r="S12" s="276">
        <v>68</v>
      </c>
      <c r="T12" s="277">
        <v>165</v>
      </c>
      <c r="U12" s="275">
        <v>47</v>
      </c>
      <c r="V12" s="276">
        <v>31</v>
      </c>
      <c r="W12" s="277">
        <v>78</v>
      </c>
      <c r="X12" s="275">
        <f t="shared" ref="X12:Z12" si="6">C12+I12+L12+O12+R12+U12</f>
        <v>411</v>
      </c>
      <c r="Y12" s="276">
        <f t="shared" si="6"/>
        <v>275</v>
      </c>
      <c r="Z12" s="277">
        <f t="shared" si="6"/>
        <v>686</v>
      </c>
    </row>
    <row r="13" spans="1:26" s="199" customFormat="1" ht="31.5" customHeight="1" x14ac:dyDescent="0.3">
      <c r="A13" s="271"/>
      <c r="B13" s="272" t="s">
        <v>11</v>
      </c>
      <c r="C13" s="67">
        <f t="shared" ref="C13:Z13" si="7">C12/C$28</f>
        <v>0.12561576354679804</v>
      </c>
      <c r="D13" s="68">
        <f t="shared" si="7"/>
        <v>0.13136729222520108</v>
      </c>
      <c r="E13" s="69">
        <f t="shared" si="7"/>
        <v>0.12836970474967907</v>
      </c>
      <c r="F13" s="67" t="s">
        <v>14</v>
      </c>
      <c r="G13" s="68" t="s">
        <v>14</v>
      </c>
      <c r="H13" s="69" t="s">
        <v>14</v>
      </c>
      <c r="I13" s="67">
        <f t="shared" si="1"/>
        <v>5.5555555555555552E-2</v>
      </c>
      <c r="J13" s="68">
        <f t="shared" si="1"/>
        <v>7.0175438596491224E-2</v>
      </c>
      <c r="K13" s="69">
        <f t="shared" si="1"/>
        <v>6.3063063063063057E-2</v>
      </c>
      <c r="L13" s="67">
        <f t="shared" si="1"/>
        <v>0.15972222222222221</v>
      </c>
      <c r="M13" s="68">
        <f t="shared" si="1"/>
        <v>0.18211920529801323</v>
      </c>
      <c r="N13" s="69">
        <f t="shared" si="1"/>
        <v>0.16742596810933941</v>
      </c>
      <c r="O13" s="67">
        <f t="shared" si="1"/>
        <v>0.13038793103448276</v>
      </c>
      <c r="P13" s="68">
        <f t="shared" si="1"/>
        <v>0.14345991561181434</v>
      </c>
      <c r="Q13" s="69">
        <f t="shared" si="1"/>
        <v>0.13480741797432239</v>
      </c>
      <c r="R13" s="67">
        <f t="shared" si="1"/>
        <v>0.15179968701095461</v>
      </c>
      <c r="S13" s="68">
        <f t="shared" si="1"/>
        <v>0.14847161572052403</v>
      </c>
      <c r="T13" s="69">
        <f t="shared" si="1"/>
        <v>0.15041020966271651</v>
      </c>
      <c r="U13" s="67">
        <f t="shared" si="7"/>
        <v>0.10561797752808989</v>
      </c>
      <c r="V13" s="68">
        <f t="shared" si="7"/>
        <v>0.1297071129707113</v>
      </c>
      <c r="W13" s="69">
        <f t="shared" si="7"/>
        <v>0.11403508771929824</v>
      </c>
      <c r="X13" s="67">
        <f t="shared" si="7"/>
        <v>0.13484251968503938</v>
      </c>
      <c r="Y13" s="68">
        <f t="shared" si="7"/>
        <v>0.14450867052023122</v>
      </c>
      <c r="Z13" s="69">
        <f t="shared" si="7"/>
        <v>0.13855786709755605</v>
      </c>
    </row>
    <row r="14" spans="1:26" s="199" customFormat="1" ht="31.5" customHeight="1" x14ac:dyDescent="0.3">
      <c r="A14" s="271" t="s">
        <v>40</v>
      </c>
      <c r="B14" s="274" t="s">
        <v>10</v>
      </c>
      <c r="C14" s="275">
        <v>41</v>
      </c>
      <c r="D14" s="276">
        <v>50</v>
      </c>
      <c r="E14" s="277">
        <v>91</v>
      </c>
      <c r="F14" s="275" t="s">
        <v>13</v>
      </c>
      <c r="G14" s="276" t="s">
        <v>13</v>
      </c>
      <c r="H14" s="277" t="s">
        <v>29</v>
      </c>
      <c r="I14" s="275">
        <v>3</v>
      </c>
      <c r="J14" s="276">
        <v>5</v>
      </c>
      <c r="K14" s="277">
        <v>8</v>
      </c>
      <c r="L14" s="275">
        <v>88</v>
      </c>
      <c r="M14" s="276">
        <v>33</v>
      </c>
      <c r="N14" s="277">
        <v>121</v>
      </c>
      <c r="O14" s="275">
        <v>122</v>
      </c>
      <c r="P14" s="276">
        <v>51</v>
      </c>
      <c r="Q14" s="277">
        <v>173</v>
      </c>
      <c r="R14" s="275">
        <v>104</v>
      </c>
      <c r="S14" s="276">
        <v>50</v>
      </c>
      <c r="T14" s="277">
        <v>154</v>
      </c>
      <c r="U14" s="275">
        <v>57</v>
      </c>
      <c r="V14" s="276">
        <v>23</v>
      </c>
      <c r="W14" s="277">
        <v>80</v>
      </c>
      <c r="X14" s="275">
        <f t="shared" ref="X14:Z14" si="8">C14+I14+L14+O14+R14+U14</f>
        <v>415</v>
      </c>
      <c r="Y14" s="276">
        <f t="shared" si="8"/>
        <v>212</v>
      </c>
      <c r="Z14" s="277">
        <f t="shared" si="8"/>
        <v>627</v>
      </c>
    </row>
    <row r="15" spans="1:26" s="199" customFormat="1" ht="31.5" customHeight="1" x14ac:dyDescent="0.3">
      <c r="A15" s="271"/>
      <c r="B15" s="272" t="s">
        <v>11</v>
      </c>
      <c r="C15" s="67">
        <f t="shared" ref="C15:Z15" si="9">C14/C$28</f>
        <v>0.10098522167487685</v>
      </c>
      <c r="D15" s="68">
        <f t="shared" si="9"/>
        <v>0.13404825737265416</v>
      </c>
      <c r="E15" s="69">
        <f t="shared" si="9"/>
        <v>0.11681643132220795</v>
      </c>
      <c r="F15" s="67" t="s">
        <v>14</v>
      </c>
      <c r="G15" s="68" t="s">
        <v>14</v>
      </c>
      <c r="H15" s="69" t="s">
        <v>14</v>
      </c>
      <c r="I15" s="67">
        <f t="shared" si="1"/>
        <v>5.5555555555555552E-2</v>
      </c>
      <c r="J15" s="68">
        <f t="shared" si="1"/>
        <v>8.771929824561403E-2</v>
      </c>
      <c r="K15" s="69">
        <f t="shared" si="1"/>
        <v>7.2072072072072071E-2</v>
      </c>
      <c r="L15" s="67">
        <f t="shared" si="1"/>
        <v>0.15277777777777779</v>
      </c>
      <c r="M15" s="68">
        <f t="shared" si="1"/>
        <v>0.10927152317880795</v>
      </c>
      <c r="N15" s="69">
        <f t="shared" si="1"/>
        <v>0.13781321184510251</v>
      </c>
      <c r="O15" s="67">
        <f t="shared" si="1"/>
        <v>0.13146551724137931</v>
      </c>
      <c r="P15" s="68">
        <f t="shared" si="1"/>
        <v>0.10759493670886076</v>
      </c>
      <c r="Q15" s="69">
        <f t="shared" si="1"/>
        <v>0.12339514978601997</v>
      </c>
      <c r="R15" s="67">
        <f t="shared" si="1"/>
        <v>0.16275430359937401</v>
      </c>
      <c r="S15" s="68">
        <f t="shared" si="1"/>
        <v>0.1091703056768559</v>
      </c>
      <c r="T15" s="69">
        <f t="shared" si="1"/>
        <v>0.14038286235186873</v>
      </c>
      <c r="U15" s="67">
        <f t="shared" si="9"/>
        <v>0.12808988764044943</v>
      </c>
      <c r="V15" s="68">
        <f t="shared" si="9"/>
        <v>9.6234309623430964E-2</v>
      </c>
      <c r="W15" s="69">
        <f t="shared" si="9"/>
        <v>0.11695906432748537</v>
      </c>
      <c r="X15" s="67">
        <f t="shared" si="9"/>
        <v>0.13615485564304461</v>
      </c>
      <c r="Y15" s="68">
        <f t="shared" si="9"/>
        <v>0.11140304781923278</v>
      </c>
      <c r="Z15" s="69">
        <f t="shared" si="9"/>
        <v>0.12664108260957382</v>
      </c>
    </row>
    <row r="16" spans="1:26" s="199" customFormat="1" ht="31.5" customHeight="1" x14ac:dyDescent="0.3">
      <c r="A16" s="271" t="s">
        <v>41</v>
      </c>
      <c r="B16" s="274" t="s">
        <v>10</v>
      </c>
      <c r="C16" s="275">
        <v>39</v>
      </c>
      <c r="D16" s="276">
        <v>52</v>
      </c>
      <c r="E16" s="277">
        <v>91</v>
      </c>
      <c r="F16" s="275" t="s">
        <v>13</v>
      </c>
      <c r="G16" s="276" t="s">
        <v>13</v>
      </c>
      <c r="H16" s="277" t="s">
        <v>29</v>
      </c>
      <c r="I16" s="275">
        <v>4</v>
      </c>
      <c r="J16" s="276">
        <v>9</v>
      </c>
      <c r="K16" s="277">
        <v>13</v>
      </c>
      <c r="L16" s="275">
        <v>79</v>
      </c>
      <c r="M16" s="276">
        <v>40</v>
      </c>
      <c r="N16" s="277">
        <v>119</v>
      </c>
      <c r="O16" s="275">
        <v>156</v>
      </c>
      <c r="P16" s="276">
        <v>81</v>
      </c>
      <c r="Q16" s="277">
        <v>237</v>
      </c>
      <c r="R16" s="275">
        <v>80</v>
      </c>
      <c r="S16" s="276">
        <v>43</v>
      </c>
      <c r="T16" s="277">
        <v>123</v>
      </c>
      <c r="U16" s="275">
        <v>53</v>
      </c>
      <c r="V16" s="276">
        <v>20</v>
      </c>
      <c r="W16" s="277">
        <v>73</v>
      </c>
      <c r="X16" s="275">
        <f t="shared" ref="X16:Z16" si="10">C16+I16+L16+O16+R16+U16</f>
        <v>411</v>
      </c>
      <c r="Y16" s="276">
        <f t="shared" si="10"/>
        <v>245</v>
      </c>
      <c r="Z16" s="277">
        <f t="shared" si="10"/>
        <v>656</v>
      </c>
    </row>
    <row r="17" spans="1:26" s="199" customFormat="1" ht="31.5" customHeight="1" x14ac:dyDescent="0.3">
      <c r="A17" s="271"/>
      <c r="B17" s="272" t="s">
        <v>11</v>
      </c>
      <c r="C17" s="67">
        <f t="shared" ref="C17:Z17" si="11">C16/C$28</f>
        <v>9.6059113300492605E-2</v>
      </c>
      <c r="D17" s="68">
        <f t="shared" si="11"/>
        <v>0.13941018766756033</v>
      </c>
      <c r="E17" s="69">
        <f t="shared" si="11"/>
        <v>0.11681643132220795</v>
      </c>
      <c r="F17" s="67" t="s">
        <v>14</v>
      </c>
      <c r="G17" s="68" t="s">
        <v>14</v>
      </c>
      <c r="H17" s="69" t="s">
        <v>14</v>
      </c>
      <c r="I17" s="67">
        <f t="shared" si="1"/>
        <v>7.407407407407407E-2</v>
      </c>
      <c r="J17" s="68">
        <f t="shared" si="1"/>
        <v>0.15789473684210525</v>
      </c>
      <c r="K17" s="69">
        <f t="shared" si="1"/>
        <v>0.11711711711711711</v>
      </c>
      <c r="L17" s="67">
        <f t="shared" si="1"/>
        <v>0.13715277777777779</v>
      </c>
      <c r="M17" s="68">
        <f t="shared" si="1"/>
        <v>0.13245033112582782</v>
      </c>
      <c r="N17" s="69">
        <f t="shared" si="1"/>
        <v>0.13553530751708429</v>
      </c>
      <c r="O17" s="67">
        <f t="shared" si="1"/>
        <v>0.16810344827586207</v>
      </c>
      <c r="P17" s="68">
        <f t="shared" si="1"/>
        <v>0.17088607594936708</v>
      </c>
      <c r="Q17" s="69">
        <f t="shared" si="1"/>
        <v>0.16904422253922968</v>
      </c>
      <c r="R17" s="67">
        <f t="shared" si="1"/>
        <v>0.12519561815336464</v>
      </c>
      <c r="S17" s="68">
        <f t="shared" si="1"/>
        <v>9.3886462882096067E-2</v>
      </c>
      <c r="T17" s="69">
        <f t="shared" si="1"/>
        <v>0.11212397447584321</v>
      </c>
      <c r="U17" s="67">
        <f t="shared" si="11"/>
        <v>0.11910112359550562</v>
      </c>
      <c r="V17" s="68">
        <f t="shared" si="11"/>
        <v>8.3682008368200833E-2</v>
      </c>
      <c r="W17" s="69">
        <f t="shared" si="11"/>
        <v>0.1067251461988304</v>
      </c>
      <c r="X17" s="67">
        <f t="shared" si="11"/>
        <v>0.13484251968503938</v>
      </c>
      <c r="Y17" s="68">
        <f t="shared" si="11"/>
        <v>0.12874408828166053</v>
      </c>
      <c r="Z17" s="69">
        <f t="shared" si="11"/>
        <v>0.13249848515451423</v>
      </c>
    </row>
    <row r="18" spans="1:26" s="199" customFormat="1" ht="31.5" customHeight="1" x14ac:dyDescent="0.3">
      <c r="A18" s="271" t="s">
        <v>42</v>
      </c>
      <c r="B18" s="274" t="s">
        <v>10</v>
      </c>
      <c r="C18" s="275">
        <v>53</v>
      </c>
      <c r="D18" s="276">
        <v>40</v>
      </c>
      <c r="E18" s="277">
        <v>93</v>
      </c>
      <c r="F18" s="275" t="s">
        <v>13</v>
      </c>
      <c r="G18" s="276" t="s">
        <v>13</v>
      </c>
      <c r="H18" s="277" t="s">
        <v>29</v>
      </c>
      <c r="I18" s="275">
        <v>1</v>
      </c>
      <c r="J18" s="276">
        <v>0</v>
      </c>
      <c r="K18" s="277">
        <v>1</v>
      </c>
      <c r="L18" s="275">
        <v>66</v>
      </c>
      <c r="M18" s="276">
        <v>35</v>
      </c>
      <c r="N18" s="277">
        <v>101</v>
      </c>
      <c r="O18" s="275">
        <v>107</v>
      </c>
      <c r="P18" s="276">
        <v>30</v>
      </c>
      <c r="Q18" s="277">
        <v>137</v>
      </c>
      <c r="R18" s="275">
        <v>65</v>
      </c>
      <c r="S18" s="276">
        <v>42</v>
      </c>
      <c r="T18" s="277">
        <v>107</v>
      </c>
      <c r="U18" s="275">
        <v>53</v>
      </c>
      <c r="V18" s="276">
        <v>30</v>
      </c>
      <c r="W18" s="277">
        <v>83</v>
      </c>
      <c r="X18" s="275">
        <f t="shared" ref="X18:Z18" si="12">C18+I18+L18+O18+R18+U18</f>
        <v>345</v>
      </c>
      <c r="Y18" s="276">
        <f t="shared" si="12"/>
        <v>177</v>
      </c>
      <c r="Z18" s="277">
        <f t="shared" si="12"/>
        <v>522</v>
      </c>
    </row>
    <row r="19" spans="1:26" s="199" customFormat="1" ht="31.5" customHeight="1" x14ac:dyDescent="0.3">
      <c r="A19" s="271"/>
      <c r="B19" s="272" t="s">
        <v>11</v>
      </c>
      <c r="C19" s="67">
        <f t="shared" ref="C19:Z19" si="13">C18/C$28</f>
        <v>0.13054187192118227</v>
      </c>
      <c r="D19" s="68">
        <f t="shared" si="13"/>
        <v>0.10723860589812333</v>
      </c>
      <c r="E19" s="69">
        <f t="shared" si="13"/>
        <v>0.11938382541720154</v>
      </c>
      <c r="F19" s="67" t="s">
        <v>14</v>
      </c>
      <c r="G19" s="68" t="s">
        <v>14</v>
      </c>
      <c r="H19" s="69" t="s">
        <v>14</v>
      </c>
      <c r="I19" s="67">
        <f t="shared" si="1"/>
        <v>1.8518518518518517E-2</v>
      </c>
      <c r="J19" s="68">
        <f t="shared" si="1"/>
        <v>0</v>
      </c>
      <c r="K19" s="69">
        <f t="shared" si="1"/>
        <v>9.0090090090090089E-3</v>
      </c>
      <c r="L19" s="67">
        <f t="shared" si="1"/>
        <v>0.11458333333333333</v>
      </c>
      <c r="M19" s="68">
        <f t="shared" si="1"/>
        <v>0.11589403973509933</v>
      </c>
      <c r="N19" s="69">
        <f t="shared" si="1"/>
        <v>0.11503416856492027</v>
      </c>
      <c r="O19" s="67">
        <f t="shared" si="1"/>
        <v>0.11530172413793104</v>
      </c>
      <c r="P19" s="68">
        <f t="shared" si="1"/>
        <v>6.3291139240506333E-2</v>
      </c>
      <c r="Q19" s="69">
        <f t="shared" si="1"/>
        <v>9.7717546362339522E-2</v>
      </c>
      <c r="R19" s="67">
        <f t="shared" si="1"/>
        <v>0.10172143974960876</v>
      </c>
      <c r="S19" s="68">
        <f t="shared" si="1"/>
        <v>9.1703056768558958E-2</v>
      </c>
      <c r="T19" s="69">
        <f t="shared" si="1"/>
        <v>9.7538742023700997E-2</v>
      </c>
      <c r="U19" s="67">
        <f t="shared" si="13"/>
        <v>0.11910112359550562</v>
      </c>
      <c r="V19" s="68">
        <f t="shared" si="13"/>
        <v>0.12552301255230125</v>
      </c>
      <c r="W19" s="69">
        <f t="shared" si="13"/>
        <v>0.12134502923976608</v>
      </c>
      <c r="X19" s="67">
        <f t="shared" si="13"/>
        <v>0.11318897637795275</v>
      </c>
      <c r="Y19" s="68">
        <f t="shared" si="13"/>
        <v>9.3011035207566997E-2</v>
      </c>
      <c r="Z19" s="69">
        <f t="shared" si="13"/>
        <v>0.10543324580892749</v>
      </c>
    </row>
    <row r="20" spans="1:26" s="199" customFormat="1" ht="31.5" customHeight="1" x14ac:dyDescent="0.3">
      <c r="A20" s="271" t="s">
        <v>43</v>
      </c>
      <c r="B20" s="274" t="s">
        <v>10</v>
      </c>
      <c r="C20" s="275">
        <v>30</v>
      </c>
      <c r="D20" s="276">
        <v>26</v>
      </c>
      <c r="E20" s="277">
        <v>56</v>
      </c>
      <c r="F20" s="275" t="s">
        <v>13</v>
      </c>
      <c r="G20" s="276" t="s">
        <v>13</v>
      </c>
      <c r="H20" s="277" t="s">
        <v>29</v>
      </c>
      <c r="I20" s="275">
        <v>2</v>
      </c>
      <c r="J20" s="276">
        <v>3</v>
      </c>
      <c r="K20" s="277">
        <v>5</v>
      </c>
      <c r="L20" s="275">
        <v>44</v>
      </c>
      <c r="M20" s="276">
        <v>27</v>
      </c>
      <c r="N20" s="277">
        <v>71</v>
      </c>
      <c r="O20" s="275">
        <v>89</v>
      </c>
      <c r="P20" s="276">
        <v>40</v>
      </c>
      <c r="Q20" s="277">
        <v>129</v>
      </c>
      <c r="R20" s="275">
        <v>61</v>
      </c>
      <c r="S20" s="276">
        <v>43</v>
      </c>
      <c r="T20" s="277">
        <v>104</v>
      </c>
      <c r="U20" s="275">
        <v>33</v>
      </c>
      <c r="V20" s="276">
        <v>13</v>
      </c>
      <c r="W20" s="277">
        <v>46</v>
      </c>
      <c r="X20" s="275">
        <f t="shared" ref="X20:Z20" si="14">C20+I20+L20+O20+R20+U20</f>
        <v>259</v>
      </c>
      <c r="Y20" s="276">
        <f t="shared" si="14"/>
        <v>152</v>
      </c>
      <c r="Z20" s="277">
        <f t="shared" si="14"/>
        <v>411</v>
      </c>
    </row>
    <row r="21" spans="1:26" s="199" customFormat="1" ht="31.5" customHeight="1" x14ac:dyDescent="0.3">
      <c r="A21" s="271"/>
      <c r="B21" s="272" t="s">
        <v>11</v>
      </c>
      <c r="C21" s="67">
        <f t="shared" ref="C21:Z21" si="15">C20/C$28</f>
        <v>7.3891625615763554E-2</v>
      </c>
      <c r="D21" s="68">
        <f t="shared" si="15"/>
        <v>6.9705093833780166E-2</v>
      </c>
      <c r="E21" s="69">
        <f t="shared" si="15"/>
        <v>7.1887034659820284E-2</v>
      </c>
      <c r="F21" s="67" t="s">
        <v>14</v>
      </c>
      <c r="G21" s="68" t="s">
        <v>14</v>
      </c>
      <c r="H21" s="69" t="s">
        <v>14</v>
      </c>
      <c r="I21" s="67">
        <f t="shared" si="1"/>
        <v>3.7037037037037035E-2</v>
      </c>
      <c r="J21" s="68">
        <f t="shared" si="1"/>
        <v>5.2631578947368418E-2</v>
      </c>
      <c r="K21" s="69">
        <f t="shared" si="1"/>
        <v>4.5045045045045043E-2</v>
      </c>
      <c r="L21" s="67">
        <f t="shared" si="1"/>
        <v>7.6388888888888895E-2</v>
      </c>
      <c r="M21" s="68">
        <f t="shared" si="1"/>
        <v>8.9403973509933773E-2</v>
      </c>
      <c r="N21" s="69">
        <f t="shared" si="1"/>
        <v>8.0865603644646927E-2</v>
      </c>
      <c r="O21" s="67">
        <f t="shared" si="1"/>
        <v>9.5905172413793108E-2</v>
      </c>
      <c r="P21" s="68">
        <f t="shared" si="1"/>
        <v>8.4388185654008435E-2</v>
      </c>
      <c r="Q21" s="69">
        <f t="shared" si="1"/>
        <v>9.2011412268188306E-2</v>
      </c>
      <c r="R21" s="67">
        <f t="shared" si="1"/>
        <v>9.5461658841940536E-2</v>
      </c>
      <c r="S21" s="68">
        <f t="shared" si="1"/>
        <v>9.3886462882096067E-2</v>
      </c>
      <c r="T21" s="69">
        <f t="shared" si="1"/>
        <v>9.4804010938924335E-2</v>
      </c>
      <c r="U21" s="67">
        <f t="shared" si="15"/>
        <v>7.415730337078652E-2</v>
      </c>
      <c r="V21" s="68">
        <f t="shared" si="15"/>
        <v>5.4393305439330547E-2</v>
      </c>
      <c r="W21" s="69">
        <f t="shared" si="15"/>
        <v>6.725146198830409E-2</v>
      </c>
      <c r="X21" s="67">
        <f t="shared" si="15"/>
        <v>8.4973753280839892E-2</v>
      </c>
      <c r="Y21" s="68">
        <f t="shared" si="15"/>
        <v>7.9873883342091431E-2</v>
      </c>
      <c r="Z21" s="69">
        <f t="shared" si="15"/>
        <v>8.30135326196728E-2</v>
      </c>
    </row>
    <row r="22" spans="1:26" s="199" customFormat="1" ht="31.5" customHeight="1" x14ac:dyDescent="0.3">
      <c r="A22" s="271" t="s">
        <v>44</v>
      </c>
      <c r="B22" s="274" t="s">
        <v>10</v>
      </c>
      <c r="C22" s="275">
        <v>26</v>
      </c>
      <c r="D22" s="276">
        <v>20</v>
      </c>
      <c r="E22" s="277">
        <v>46</v>
      </c>
      <c r="F22" s="275" t="s">
        <v>13</v>
      </c>
      <c r="G22" s="276" t="s">
        <v>13</v>
      </c>
      <c r="H22" s="277" t="s">
        <v>29</v>
      </c>
      <c r="I22" s="275">
        <v>2</v>
      </c>
      <c r="J22" s="276">
        <v>1</v>
      </c>
      <c r="K22" s="277">
        <v>3</v>
      </c>
      <c r="L22" s="275">
        <v>21</v>
      </c>
      <c r="M22" s="276">
        <v>11</v>
      </c>
      <c r="N22" s="277">
        <v>32</v>
      </c>
      <c r="O22" s="275">
        <v>63</v>
      </c>
      <c r="P22" s="276">
        <v>18</v>
      </c>
      <c r="Q22" s="277">
        <v>81</v>
      </c>
      <c r="R22" s="275">
        <v>30</v>
      </c>
      <c r="S22" s="276">
        <v>30</v>
      </c>
      <c r="T22" s="277">
        <v>60</v>
      </c>
      <c r="U22" s="275">
        <v>21</v>
      </c>
      <c r="V22" s="276">
        <v>12</v>
      </c>
      <c r="W22" s="277">
        <v>33</v>
      </c>
      <c r="X22" s="275">
        <f t="shared" ref="X22:Z22" si="16">C22+I22+L22+O22+R22+U22</f>
        <v>163</v>
      </c>
      <c r="Y22" s="276">
        <f t="shared" si="16"/>
        <v>92</v>
      </c>
      <c r="Z22" s="277">
        <f t="shared" si="16"/>
        <v>255</v>
      </c>
    </row>
    <row r="23" spans="1:26" s="199" customFormat="1" ht="31.5" customHeight="1" x14ac:dyDescent="0.3">
      <c r="A23" s="271"/>
      <c r="B23" s="272" t="s">
        <v>11</v>
      </c>
      <c r="C23" s="67">
        <f t="shared" ref="C23:Z23" si="17">C22/C$28</f>
        <v>6.4039408866995079E-2</v>
      </c>
      <c r="D23" s="68">
        <f t="shared" si="17"/>
        <v>5.3619302949061663E-2</v>
      </c>
      <c r="E23" s="69">
        <f t="shared" si="17"/>
        <v>5.9050064184852376E-2</v>
      </c>
      <c r="F23" s="67" t="s">
        <v>14</v>
      </c>
      <c r="G23" s="68" t="s">
        <v>14</v>
      </c>
      <c r="H23" s="69" t="s">
        <v>14</v>
      </c>
      <c r="I23" s="67">
        <f t="shared" ref="I23:AF29" si="18">I22/I$28</f>
        <v>3.7037037037037035E-2</v>
      </c>
      <c r="J23" s="68">
        <f t="shared" si="18"/>
        <v>1.7543859649122806E-2</v>
      </c>
      <c r="K23" s="69">
        <f t="shared" si="18"/>
        <v>2.7027027027027029E-2</v>
      </c>
      <c r="L23" s="67">
        <f t="shared" si="18"/>
        <v>3.6458333333333336E-2</v>
      </c>
      <c r="M23" s="68">
        <f t="shared" si="18"/>
        <v>3.6423841059602648E-2</v>
      </c>
      <c r="N23" s="69">
        <f t="shared" si="18"/>
        <v>3.644646924829157E-2</v>
      </c>
      <c r="O23" s="67">
        <f t="shared" si="18"/>
        <v>6.7887931034482762E-2</v>
      </c>
      <c r="P23" s="68">
        <f t="shared" si="18"/>
        <v>3.7974683544303799E-2</v>
      </c>
      <c r="Q23" s="69">
        <f t="shared" si="18"/>
        <v>5.7774607703281029E-2</v>
      </c>
      <c r="R23" s="67">
        <f t="shared" si="18"/>
        <v>4.6948356807511735E-2</v>
      </c>
      <c r="S23" s="68">
        <f t="shared" si="18"/>
        <v>6.5502183406113537E-2</v>
      </c>
      <c r="T23" s="69">
        <f t="shared" si="18"/>
        <v>5.4694621695533276E-2</v>
      </c>
      <c r="U23" s="67">
        <f t="shared" si="17"/>
        <v>4.7191011235955059E-2</v>
      </c>
      <c r="V23" s="68">
        <f t="shared" si="17"/>
        <v>5.0209205020920501E-2</v>
      </c>
      <c r="W23" s="69">
        <f t="shared" si="17"/>
        <v>4.8245614035087717E-2</v>
      </c>
      <c r="X23" s="67">
        <f t="shared" si="17"/>
        <v>5.3477690288713908E-2</v>
      </c>
      <c r="Y23" s="68">
        <f t="shared" si="17"/>
        <v>4.8344718864950079E-2</v>
      </c>
      <c r="Z23" s="69">
        <f t="shared" si="17"/>
        <v>5.1504746515855383E-2</v>
      </c>
    </row>
    <row r="24" spans="1:26" s="199" customFormat="1" ht="31.5" customHeight="1" x14ac:dyDescent="0.3">
      <c r="A24" s="271" t="s">
        <v>128</v>
      </c>
      <c r="B24" s="274" t="s">
        <v>10</v>
      </c>
      <c r="C24" s="275">
        <v>0</v>
      </c>
      <c r="D24" s="276">
        <v>0</v>
      </c>
      <c r="E24" s="277">
        <v>0</v>
      </c>
      <c r="F24" s="275" t="s">
        <v>13</v>
      </c>
      <c r="G24" s="276" t="s">
        <v>13</v>
      </c>
      <c r="H24" s="277" t="s">
        <v>29</v>
      </c>
      <c r="I24" s="275">
        <v>2</v>
      </c>
      <c r="J24" s="276">
        <v>2</v>
      </c>
      <c r="K24" s="277">
        <v>4</v>
      </c>
      <c r="L24" s="275">
        <v>21</v>
      </c>
      <c r="M24" s="276">
        <v>8</v>
      </c>
      <c r="N24" s="277">
        <v>29</v>
      </c>
      <c r="O24" s="275">
        <v>35</v>
      </c>
      <c r="P24" s="276">
        <v>30</v>
      </c>
      <c r="Q24" s="277">
        <v>65</v>
      </c>
      <c r="R24" s="275">
        <v>47</v>
      </c>
      <c r="S24" s="276">
        <v>40</v>
      </c>
      <c r="T24" s="277">
        <v>87</v>
      </c>
      <c r="U24" s="275">
        <v>20</v>
      </c>
      <c r="V24" s="276">
        <v>2</v>
      </c>
      <c r="W24" s="277">
        <v>22</v>
      </c>
      <c r="X24" s="275">
        <f t="shared" ref="X24:Z24" si="19">C24+I24+L24+O24+R24+U24</f>
        <v>125</v>
      </c>
      <c r="Y24" s="276">
        <f t="shared" si="19"/>
        <v>82</v>
      </c>
      <c r="Z24" s="277">
        <f t="shared" si="19"/>
        <v>207</v>
      </c>
    </row>
    <row r="25" spans="1:26" s="199" customFormat="1" ht="31.5" customHeight="1" x14ac:dyDescent="0.3">
      <c r="A25" s="271"/>
      <c r="B25" s="272" t="s">
        <v>11</v>
      </c>
      <c r="C25" s="67">
        <f t="shared" ref="C25:Z25" si="20">C24/C$28</f>
        <v>0</v>
      </c>
      <c r="D25" s="68">
        <f t="shared" si="20"/>
        <v>0</v>
      </c>
      <c r="E25" s="69">
        <f t="shared" si="20"/>
        <v>0</v>
      </c>
      <c r="F25" s="67" t="s">
        <v>14</v>
      </c>
      <c r="G25" s="68" t="s">
        <v>14</v>
      </c>
      <c r="H25" s="69" t="s">
        <v>14</v>
      </c>
      <c r="I25" s="67">
        <f t="shared" si="18"/>
        <v>3.7037037037037035E-2</v>
      </c>
      <c r="J25" s="68">
        <f t="shared" si="18"/>
        <v>3.5087719298245612E-2</v>
      </c>
      <c r="K25" s="69">
        <f t="shared" si="18"/>
        <v>3.6036036036036036E-2</v>
      </c>
      <c r="L25" s="67">
        <f t="shared" si="18"/>
        <v>3.6458333333333336E-2</v>
      </c>
      <c r="M25" s="68">
        <f t="shared" si="18"/>
        <v>2.6490066225165563E-2</v>
      </c>
      <c r="N25" s="69">
        <f t="shared" si="18"/>
        <v>3.3029612756264239E-2</v>
      </c>
      <c r="O25" s="67">
        <f t="shared" si="18"/>
        <v>3.7715517241379309E-2</v>
      </c>
      <c r="P25" s="68">
        <f t="shared" si="18"/>
        <v>6.3291139240506333E-2</v>
      </c>
      <c r="Q25" s="69">
        <f t="shared" si="18"/>
        <v>4.6362339514978604E-2</v>
      </c>
      <c r="R25" s="67">
        <f t="shared" si="18"/>
        <v>7.3552425665101728E-2</v>
      </c>
      <c r="S25" s="68">
        <f t="shared" si="18"/>
        <v>8.7336244541484712E-2</v>
      </c>
      <c r="T25" s="69">
        <f t="shared" si="18"/>
        <v>7.9307201458523241E-2</v>
      </c>
      <c r="U25" s="67">
        <f t="shared" si="20"/>
        <v>4.49438202247191E-2</v>
      </c>
      <c r="V25" s="68">
        <f t="shared" si="20"/>
        <v>8.368200836820083E-3</v>
      </c>
      <c r="W25" s="69">
        <f t="shared" si="20"/>
        <v>3.2163742690058478E-2</v>
      </c>
      <c r="X25" s="67">
        <f t="shared" si="20"/>
        <v>4.1010498687664043E-2</v>
      </c>
      <c r="Y25" s="68">
        <f t="shared" si="20"/>
        <v>4.3089858118759851E-2</v>
      </c>
      <c r="Z25" s="69">
        <f t="shared" si="20"/>
        <v>4.1809735406988485E-2</v>
      </c>
    </row>
    <row r="26" spans="1:26" s="199" customFormat="1" ht="31.5" customHeight="1" x14ac:dyDescent="0.3">
      <c r="A26" s="271" t="s">
        <v>129</v>
      </c>
      <c r="B26" s="274" t="s">
        <v>10</v>
      </c>
      <c r="C26" s="275">
        <v>57</v>
      </c>
      <c r="D26" s="276">
        <v>43</v>
      </c>
      <c r="E26" s="277">
        <v>100</v>
      </c>
      <c r="F26" s="275" t="s">
        <v>13</v>
      </c>
      <c r="G26" s="276" t="s">
        <v>13</v>
      </c>
      <c r="H26" s="277" t="s">
        <v>29</v>
      </c>
      <c r="I26" s="275">
        <v>2</v>
      </c>
      <c r="J26" s="276">
        <v>1</v>
      </c>
      <c r="K26" s="277">
        <v>3</v>
      </c>
      <c r="L26" s="275">
        <v>21</v>
      </c>
      <c r="M26" s="276">
        <v>8</v>
      </c>
      <c r="N26" s="277">
        <v>29</v>
      </c>
      <c r="O26" s="275">
        <v>51</v>
      </c>
      <c r="P26" s="276">
        <v>67</v>
      </c>
      <c r="Q26" s="277">
        <v>118</v>
      </c>
      <c r="R26" s="275">
        <v>0</v>
      </c>
      <c r="S26" s="276">
        <v>0</v>
      </c>
      <c r="T26" s="277">
        <v>0</v>
      </c>
      <c r="U26" s="275">
        <v>14</v>
      </c>
      <c r="V26" s="276">
        <v>19</v>
      </c>
      <c r="W26" s="277">
        <v>33</v>
      </c>
      <c r="X26" s="275">
        <f t="shared" ref="X26:Z26" si="21">C26+I26+L26+O26+R26+U26</f>
        <v>145</v>
      </c>
      <c r="Y26" s="276">
        <f t="shared" si="21"/>
        <v>138</v>
      </c>
      <c r="Z26" s="277">
        <f t="shared" si="21"/>
        <v>283</v>
      </c>
    </row>
    <row r="27" spans="1:26" s="199" customFormat="1" ht="31.5" customHeight="1" thickBot="1" x14ac:dyDescent="0.35">
      <c r="A27" s="278"/>
      <c r="B27" s="279" t="s">
        <v>11</v>
      </c>
      <c r="C27" s="70">
        <f t="shared" ref="C27:Z27" si="22">C26/C$28</f>
        <v>0.14039408866995073</v>
      </c>
      <c r="D27" s="71">
        <f t="shared" si="22"/>
        <v>0.11528150134048257</v>
      </c>
      <c r="E27" s="72">
        <f t="shared" si="22"/>
        <v>0.12836970474967907</v>
      </c>
      <c r="F27" s="70" t="s">
        <v>14</v>
      </c>
      <c r="G27" s="71" t="s">
        <v>14</v>
      </c>
      <c r="H27" s="72" t="s">
        <v>14</v>
      </c>
      <c r="I27" s="70">
        <f t="shared" si="18"/>
        <v>3.7037037037037035E-2</v>
      </c>
      <c r="J27" s="71">
        <f t="shared" si="18"/>
        <v>1.7543859649122806E-2</v>
      </c>
      <c r="K27" s="72">
        <f t="shared" si="18"/>
        <v>2.7027027027027029E-2</v>
      </c>
      <c r="L27" s="70">
        <f t="shared" si="18"/>
        <v>3.6458333333333336E-2</v>
      </c>
      <c r="M27" s="71">
        <f t="shared" si="18"/>
        <v>2.6490066225165563E-2</v>
      </c>
      <c r="N27" s="72">
        <f t="shared" si="18"/>
        <v>3.3029612756264239E-2</v>
      </c>
      <c r="O27" s="70">
        <f t="shared" si="18"/>
        <v>5.4956896551724137E-2</v>
      </c>
      <c r="P27" s="71">
        <f t="shared" si="18"/>
        <v>0.14135021097046413</v>
      </c>
      <c r="Q27" s="72">
        <f t="shared" si="18"/>
        <v>8.4165477888730383E-2</v>
      </c>
      <c r="R27" s="70">
        <f t="shared" si="18"/>
        <v>0</v>
      </c>
      <c r="S27" s="71">
        <f t="shared" si="18"/>
        <v>0</v>
      </c>
      <c r="T27" s="72">
        <f t="shared" si="18"/>
        <v>0</v>
      </c>
      <c r="U27" s="70">
        <f t="shared" si="22"/>
        <v>3.1460674157303373E-2</v>
      </c>
      <c r="V27" s="71">
        <f t="shared" si="22"/>
        <v>7.9497907949790794E-2</v>
      </c>
      <c r="W27" s="72">
        <f t="shared" si="22"/>
        <v>4.8245614035087717E-2</v>
      </c>
      <c r="X27" s="70">
        <f t="shared" si="22"/>
        <v>4.757217847769029E-2</v>
      </c>
      <c r="Y27" s="71">
        <f t="shared" si="22"/>
        <v>7.2517078297425125E-2</v>
      </c>
      <c r="Z27" s="72">
        <f t="shared" si="22"/>
        <v>5.7160169662694403E-2</v>
      </c>
    </row>
    <row r="28" spans="1:26" s="199" customFormat="1" ht="31.5" customHeight="1" x14ac:dyDescent="0.3">
      <c r="A28" s="257" t="s">
        <v>45</v>
      </c>
      <c r="B28" s="267" t="s">
        <v>10</v>
      </c>
      <c r="C28" s="280">
        <f>C6+C8+C10+C12+C14+C16+C18+C20+C22+C24+C26</f>
        <v>406</v>
      </c>
      <c r="D28" s="281">
        <f t="shared" ref="D28:E28" si="23">D6+D8+D10+D12+D14+D16+D18+D20+D22+D24+D26</f>
        <v>373</v>
      </c>
      <c r="E28" s="282">
        <f t="shared" si="23"/>
        <v>779</v>
      </c>
      <c r="F28" s="280" t="s">
        <v>13</v>
      </c>
      <c r="G28" s="281" t="s">
        <v>13</v>
      </c>
      <c r="H28" s="282" t="s">
        <v>29</v>
      </c>
      <c r="I28" s="280">
        <f t="shared" ref="I28:W28" si="24">I6+I8+I10+I12+I14+I16+I18+I20+I22+I24+I26</f>
        <v>54</v>
      </c>
      <c r="J28" s="281">
        <f t="shared" si="24"/>
        <v>57</v>
      </c>
      <c r="K28" s="282">
        <f t="shared" si="24"/>
        <v>111</v>
      </c>
      <c r="L28" s="280">
        <f t="shared" si="24"/>
        <v>576</v>
      </c>
      <c r="M28" s="281">
        <f t="shared" si="24"/>
        <v>302</v>
      </c>
      <c r="N28" s="282">
        <f t="shared" si="24"/>
        <v>878</v>
      </c>
      <c r="O28" s="280">
        <f t="shared" si="24"/>
        <v>928</v>
      </c>
      <c r="P28" s="281">
        <f t="shared" si="24"/>
        <v>474</v>
      </c>
      <c r="Q28" s="282">
        <f t="shared" si="24"/>
        <v>1402</v>
      </c>
      <c r="R28" s="280">
        <f t="shared" si="24"/>
        <v>639</v>
      </c>
      <c r="S28" s="281">
        <f t="shared" si="24"/>
        <v>458</v>
      </c>
      <c r="T28" s="282">
        <f t="shared" si="24"/>
        <v>1097</v>
      </c>
      <c r="U28" s="280">
        <f t="shared" si="24"/>
        <v>445</v>
      </c>
      <c r="V28" s="281">
        <f t="shared" si="24"/>
        <v>239</v>
      </c>
      <c r="W28" s="282">
        <f t="shared" si="24"/>
        <v>684</v>
      </c>
      <c r="X28" s="280">
        <f>C28+I28+L28+O28+R28+U28</f>
        <v>3048</v>
      </c>
      <c r="Y28" s="281">
        <f t="shared" ref="Y28:Z28" si="25">D28+J28+M28+P28+S28+V28</f>
        <v>1903</v>
      </c>
      <c r="Z28" s="282">
        <f t="shared" si="25"/>
        <v>4951</v>
      </c>
    </row>
    <row r="29" spans="1:26" s="199" customFormat="1" ht="31.5" customHeight="1" thickBot="1" x14ac:dyDescent="0.35">
      <c r="A29" s="283"/>
      <c r="B29" s="284" t="s">
        <v>11</v>
      </c>
      <c r="C29" s="73">
        <f t="shared" ref="C29:Z29" si="26">C28/C$28</f>
        <v>1</v>
      </c>
      <c r="D29" s="74">
        <f t="shared" si="26"/>
        <v>1</v>
      </c>
      <c r="E29" s="75">
        <f t="shared" si="26"/>
        <v>1</v>
      </c>
      <c r="F29" s="73" t="s">
        <v>14</v>
      </c>
      <c r="G29" s="74" t="s">
        <v>14</v>
      </c>
      <c r="H29" s="75" t="s">
        <v>14</v>
      </c>
      <c r="I29" s="73">
        <f t="shared" si="18"/>
        <v>1</v>
      </c>
      <c r="J29" s="74">
        <f t="shared" si="18"/>
        <v>1</v>
      </c>
      <c r="K29" s="75">
        <f t="shared" si="18"/>
        <v>1</v>
      </c>
      <c r="L29" s="73">
        <f t="shared" si="18"/>
        <v>1</v>
      </c>
      <c r="M29" s="74">
        <f t="shared" si="18"/>
        <v>1</v>
      </c>
      <c r="N29" s="75">
        <f t="shared" si="18"/>
        <v>1</v>
      </c>
      <c r="O29" s="73">
        <f t="shared" si="18"/>
        <v>1</v>
      </c>
      <c r="P29" s="74">
        <f t="shared" si="18"/>
        <v>1</v>
      </c>
      <c r="Q29" s="75">
        <f t="shared" si="18"/>
        <v>1</v>
      </c>
      <c r="R29" s="73">
        <f t="shared" si="18"/>
        <v>1</v>
      </c>
      <c r="S29" s="74">
        <f t="shared" si="18"/>
        <v>1</v>
      </c>
      <c r="T29" s="75">
        <f t="shared" si="18"/>
        <v>1</v>
      </c>
      <c r="U29" s="73">
        <f t="shared" si="26"/>
        <v>1</v>
      </c>
      <c r="V29" s="74">
        <f t="shared" si="26"/>
        <v>1</v>
      </c>
      <c r="W29" s="75">
        <f t="shared" si="26"/>
        <v>1</v>
      </c>
      <c r="X29" s="73">
        <f t="shared" si="26"/>
        <v>1</v>
      </c>
      <c r="Y29" s="74">
        <f t="shared" si="26"/>
        <v>1</v>
      </c>
      <c r="Z29" s="75">
        <f t="shared" si="26"/>
        <v>1</v>
      </c>
    </row>
    <row r="30" spans="1:26" s="199" customFormat="1" ht="31.5" customHeight="1" thickBot="1" x14ac:dyDescent="0.35">
      <c r="A30" s="182"/>
      <c r="B30" s="169"/>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s="199" customFormat="1" ht="42" customHeight="1" x14ac:dyDescent="0.3">
      <c r="A31" s="285" t="s">
        <v>46</v>
      </c>
      <c r="B31" s="286" t="s">
        <v>17</v>
      </c>
      <c r="C31" s="268">
        <v>16</v>
      </c>
      <c r="D31" s="269">
        <v>8</v>
      </c>
      <c r="E31" s="270">
        <v>24</v>
      </c>
      <c r="F31" s="268"/>
      <c r="G31" s="269">
        <v>0</v>
      </c>
      <c r="H31" s="270">
        <v>0</v>
      </c>
      <c r="I31" s="268">
        <v>0</v>
      </c>
      <c r="J31" s="269">
        <v>0</v>
      </c>
      <c r="K31" s="270">
        <v>0</v>
      </c>
      <c r="L31" s="268">
        <v>10</v>
      </c>
      <c r="M31" s="269">
        <v>2</v>
      </c>
      <c r="N31" s="270">
        <v>12</v>
      </c>
      <c r="O31" s="268">
        <v>45</v>
      </c>
      <c r="P31" s="269">
        <v>19</v>
      </c>
      <c r="Q31" s="270">
        <v>64</v>
      </c>
      <c r="R31" s="268">
        <v>0</v>
      </c>
      <c r="S31" s="269">
        <v>0</v>
      </c>
      <c r="T31" s="270">
        <v>0</v>
      </c>
      <c r="U31" s="268">
        <v>32</v>
      </c>
      <c r="V31" s="269">
        <v>12</v>
      </c>
      <c r="W31" s="270">
        <v>44</v>
      </c>
      <c r="X31" s="268">
        <f>C31+I31+L31+O31+R31+U31</f>
        <v>103</v>
      </c>
      <c r="Y31" s="269">
        <f t="shared" ref="Y31:Z31" si="27">D31+J31+M31+P31+S31+V31</f>
        <v>41</v>
      </c>
      <c r="Z31" s="270">
        <f t="shared" si="27"/>
        <v>144</v>
      </c>
    </row>
    <row r="32" spans="1:26" s="199" customFormat="1" ht="43.5" customHeight="1" thickBot="1" x14ac:dyDescent="0.35">
      <c r="A32" s="287" t="s">
        <v>47</v>
      </c>
      <c r="B32" s="288" t="s">
        <v>17</v>
      </c>
      <c r="C32" s="289">
        <f>C33-(E28+E31)</f>
        <v>25</v>
      </c>
      <c r="D32" s="290"/>
      <c r="E32" s="290"/>
      <c r="F32" s="290">
        <v>2378</v>
      </c>
      <c r="G32" s="290"/>
      <c r="H32" s="290"/>
      <c r="I32" s="290">
        <f>I33-(K28+K31)</f>
        <v>0</v>
      </c>
      <c r="J32" s="290"/>
      <c r="K32" s="290"/>
      <c r="L32" s="290">
        <f>L33-(N28+N31)</f>
        <v>0</v>
      </c>
      <c r="M32" s="290"/>
      <c r="N32" s="290"/>
      <c r="O32" s="290">
        <f t="shared" ref="O32" si="28">O33-(Q28+Q31)</f>
        <v>0</v>
      </c>
      <c r="P32" s="290"/>
      <c r="Q32" s="290"/>
      <c r="R32" s="290">
        <f t="shared" ref="R32" si="29">R33-(T28+T31)</f>
        <v>0</v>
      </c>
      <c r="S32" s="290"/>
      <c r="T32" s="290"/>
      <c r="U32" s="290">
        <f t="shared" ref="U32" si="30">U33-(W28+W31)</f>
        <v>0</v>
      </c>
      <c r="V32" s="290"/>
      <c r="W32" s="290"/>
      <c r="X32" s="289">
        <f>SUM(C32:W32)</f>
        <v>2403</v>
      </c>
      <c r="Y32" s="290">
        <f t="shared" ref="Y32:Z33" si="31">D32+G32+J32+M32+P32+V32</f>
        <v>0</v>
      </c>
      <c r="Z32" s="290">
        <f t="shared" si="31"/>
        <v>0</v>
      </c>
    </row>
    <row r="33" spans="1:26" s="199" customFormat="1" ht="51.75" customHeight="1" thickBot="1" x14ac:dyDescent="0.35">
      <c r="A33" s="291" t="s">
        <v>18</v>
      </c>
      <c r="B33" s="243" t="s">
        <v>17</v>
      </c>
      <c r="C33" s="292">
        <v>828</v>
      </c>
      <c r="D33" s="293"/>
      <c r="E33" s="294"/>
      <c r="F33" s="292">
        <v>2378</v>
      </c>
      <c r="G33" s="293"/>
      <c r="H33" s="294"/>
      <c r="I33" s="292">
        <v>111</v>
      </c>
      <c r="J33" s="293"/>
      <c r="K33" s="294"/>
      <c r="L33" s="295">
        <v>890</v>
      </c>
      <c r="M33" s="295"/>
      <c r="N33" s="295"/>
      <c r="O33" s="295">
        <v>1466</v>
      </c>
      <c r="P33" s="295"/>
      <c r="Q33" s="295"/>
      <c r="R33" s="295">
        <v>1097</v>
      </c>
      <c r="S33" s="295"/>
      <c r="T33" s="295"/>
      <c r="U33" s="295">
        <v>728</v>
      </c>
      <c r="V33" s="295"/>
      <c r="W33" s="295"/>
      <c r="X33" s="296">
        <f>SUM(C33:W33)</f>
        <v>7498</v>
      </c>
      <c r="Y33" s="297">
        <f t="shared" si="31"/>
        <v>0</v>
      </c>
      <c r="Z33" s="298">
        <f t="shared" si="31"/>
        <v>0</v>
      </c>
    </row>
    <row r="34" spans="1:26" s="199" customFormat="1" ht="30.6" customHeight="1" thickBot="1" x14ac:dyDescent="0.35">
      <c r="A34" s="299"/>
      <c r="B34" s="300"/>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row>
    <row r="35" spans="1:26" s="199" customFormat="1" ht="36.75" customHeight="1" x14ac:dyDescent="0.3">
      <c r="A35" s="302" t="s">
        <v>19</v>
      </c>
      <c r="B35" s="303"/>
      <c r="C35" s="303"/>
      <c r="D35" s="303"/>
      <c r="E35" s="303"/>
      <c r="F35" s="304"/>
      <c r="G35" s="304"/>
      <c r="H35" s="304"/>
      <c r="I35" s="304"/>
      <c r="J35" s="304"/>
      <c r="K35" s="304"/>
      <c r="L35" s="304"/>
      <c r="M35" s="304"/>
      <c r="N35" s="304"/>
      <c r="O35" s="304"/>
      <c r="P35" s="304"/>
      <c r="Q35" s="304"/>
      <c r="R35" s="304"/>
      <c r="S35" s="304"/>
      <c r="T35" s="304"/>
      <c r="U35" s="304"/>
      <c r="V35" s="304"/>
      <c r="W35" s="304"/>
      <c r="X35" s="304"/>
      <c r="Y35" s="304"/>
      <c r="Z35" s="305"/>
    </row>
    <row r="36" spans="1:26" s="199" customFormat="1" ht="44.25" customHeight="1" x14ac:dyDescent="0.3">
      <c r="A36" s="188" t="s">
        <v>20</v>
      </c>
      <c r="B36" s="189"/>
      <c r="C36" s="306">
        <v>1</v>
      </c>
      <c r="D36" s="307"/>
      <c r="E36" s="308"/>
      <c r="F36" s="306">
        <v>0</v>
      </c>
      <c r="G36" s="307"/>
      <c r="H36" s="308"/>
      <c r="I36" s="306">
        <v>1</v>
      </c>
      <c r="J36" s="307">
        <v>2</v>
      </c>
      <c r="K36" s="308">
        <v>2</v>
      </c>
      <c r="L36" s="306">
        <v>2</v>
      </c>
      <c r="M36" s="307">
        <v>2</v>
      </c>
      <c r="N36" s="308">
        <v>2</v>
      </c>
      <c r="O36" s="306">
        <v>1</v>
      </c>
      <c r="P36" s="307">
        <v>1</v>
      </c>
      <c r="Q36" s="308">
        <v>1</v>
      </c>
      <c r="R36" s="306">
        <v>1</v>
      </c>
      <c r="S36" s="307">
        <v>0</v>
      </c>
      <c r="T36" s="308">
        <v>0</v>
      </c>
      <c r="U36" s="306">
        <v>1</v>
      </c>
      <c r="V36" s="307">
        <v>3</v>
      </c>
      <c r="W36" s="308">
        <v>3</v>
      </c>
      <c r="X36" s="306">
        <f>C36+F36+I36+L36+O36+R36+U36</f>
        <v>7</v>
      </c>
      <c r="Y36" s="307">
        <f t="shared" ref="Y36:Z37" si="32">D36+G36+J36+M36+P36+S36+V36</f>
        <v>8</v>
      </c>
      <c r="Z36" s="308">
        <f t="shared" si="32"/>
        <v>8</v>
      </c>
    </row>
    <row r="37" spans="1:26" s="199" customFormat="1" ht="44.25" customHeight="1" thickBot="1" x14ac:dyDescent="0.35">
      <c r="A37" s="193" t="s">
        <v>120</v>
      </c>
      <c r="B37" s="194"/>
      <c r="C37" s="309">
        <v>1</v>
      </c>
      <c r="D37" s="310"/>
      <c r="E37" s="311"/>
      <c r="F37" s="312">
        <v>2</v>
      </c>
      <c r="G37" s="310"/>
      <c r="H37" s="313"/>
      <c r="I37" s="312">
        <v>1</v>
      </c>
      <c r="J37" s="310"/>
      <c r="K37" s="313"/>
      <c r="L37" s="312">
        <v>2</v>
      </c>
      <c r="M37" s="310"/>
      <c r="N37" s="313"/>
      <c r="O37" s="312">
        <v>1</v>
      </c>
      <c r="P37" s="310"/>
      <c r="Q37" s="313"/>
      <c r="R37" s="312">
        <v>1</v>
      </c>
      <c r="S37" s="310"/>
      <c r="T37" s="313"/>
      <c r="U37" s="312">
        <v>1</v>
      </c>
      <c r="V37" s="310"/>
      <c r="W37" s="313"/>
      <c r="X37" s="310">
        <f>C37+F37+I37+L37+O37+R37+U37</f>
        <v>9</v>
      </c>
      <c r="Y37" s="310">
        <f t="shared" si="32"/>
        <v>0</v>
      </c>
      <c r="Z37" s="313">
        <f t="shared" si="32"/>
        <v>0</v>
      </c>
    </row>
    <row r="38" spans="1:26" s="199" customFormat="1" x14ac:dyDescent="0.3">
      <c r="A38" s="199" t="s">
        <v>21</v>
      </c>
    </row>
    <row r="39" spans="1:26" s="199" customFormat="1" x14ac:dyDescent="0.3"/>
    <row r="40" spans="1:26" s="315" customFormat="1" ht="103.2" customHeight="1" x14ac:dyDescent="0.3">
      <c r="A40" s="314" t="s">
        <v>147</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row>
  </sheetData>
  <mergeCells count="67">
    <mergeCell ref="U37:W37"/>
    <mergeCell ref="X37:Z37"/>
    <mergeCell ref="A40:Z40"/>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1A7B-33A8-4B6E-89D7-642EDE183D39}">
  <sheetPr>
    <tabColor rgb="FF00FF00"/>
    <pageSetUpPr fitToPage="1"/>
  </sheetPr>
  <dimension ref="A1:J27"/>
  <sheetViews>
    <sheetView zoomScale="60" zoomScaleNormal="60" workbookViewId="0">
      <selection sqref="A1:J1"/>
    </sheetView>
  </sheetViews>
  <sheetFormatPr baseColWidth="10" defaultRowHeight="14.4" x14ac:dyDescent="0.3"/>
  <cols>
    <col min="1" max="1" width="41.109375" customWidth="1"/>
    <col min="2" max="2" width="19.5546875" style="334" customWidth="1"/>
    <col min="3" max="4" width="22.5546875" customWidth="1"/>
    <col min="5" max="5" width="25.109375" customWidth="1"/>
    <col min="6" max="10" width="22.5546875" customWidth="1"/>
  </cols>
  <sheetData>
    <row r="1" spans="1:10" ht="57" customHeight="1" x14ac:dyDescent="0.3">
      <c r="A1" s="256" t="s">
        <v>130</v>
      </c>
      <c r="B1" s="256"/>
      <c r="C1" s="256"/>
      <c r="D1" s="256"/>
      <c r="E1" s="256"/>
      <c r="F1" s="256"/>
      <c r="G1" s="256"/>
      <c r="H1" s="256"/>
      <c r="I1" s="256"/>
      <c r="J1" s="256"/>
    </row>
    <row r="2" spans="1:10" ht="57" customHeight="1" thickBot="1" x14ac:dyDescent="0.35">
      <c r="A2" s="256" t="s">
        <v>148</v>
      </c>
      <c r="B2" s="256"/>
      <c r="C2" s="262"/>
      <c r="D2" s="262"/>
      <c r="E2" s="262"/>
      <c r="F2" s="262"/>
      <c r="G2" s="262"/>
      <c r="H2" s="262"/>
      <c r="I2" s="262"/>
      <c r="J2" s="262"/>
    </row>
    <row r="3" spans="1:10" ht="51.75" customHeight="1" thickBot="1" x14ac:dyDescent="0.35">
      <c r="A3" s="138" t="s">
        <v>48</v>
      </c>
      <c r="B3" s="139"/>
      <c r="C3" s="140" t="s">
        <v>1</v>
      </c>
      <c r="D3" s="140"/>
      <c r="E3" s="140"/>
      <c r="F3" s="140"/>
      <c r="G3" s="140"/>
      <c r="H3" s="140"/>
      <c r="I3" s="140"/>
      <c r="J3" s="141"/>
    </row>
    <row r="4" spans="1:10" ht="67.5" customHeight="1" thickBot="1" x14ac:dyDescent="0.35">
      <c r="A4" s="142"/>
      <c r="B4" s="143"/>
      <c r="C4" s="144" t="s">
        <v>2</v>
      </c>
      <c r="D4" s="146" t="s">
        <v>149</v>
      </c>
      <c r="E4" s="146" t="s">
        <v>4</v>
      </c>
      <c r="F4" s="145" t="s">
        <v>5</v>
      </c>
      <c r="G4" s="145" t="s">
        <v>6</v>
      </c>
      <c r="H4" s="146" t="s">
        <v>7</v>
      </c>
      <c r="I4" s="147" t="s">
        <v>8</v>
      </c>
      <c r="J4" s="148" t="s">
        <v>9</v>
      </c>
    </row>
    <row r="5" spans="1:10" ht="25.5" customHeight="1" x14ac:dyDescent="0.3">
      <c r="A5" s="316" t="s">
        <v>49</v>
      </c>
      <c r="B5" s="150" t="s">
        <v>17</v>
      </c>
      <c r="C5" s="220">
        <v>446</v>
      </c>
      <c r="D5" s="221">
        <v>1678</v>
      </c>
      <c r="E5" s="221">
        <v>63</v>
      </c>
      <c r="F5" s="221">
        <v>679</v>
      </c>
      <c r="G5" s="221">
        <v>960</v>
      </c>
      <c r="H5" s="221">
        <v>680</v>
      </c>
      <c r="I5" s="222">
        <v>575</v>
      </c>
      <c r="J5" s="223">
        <f>SUM(C5:I5)</f>
        <v>5081</v>
      </c>
    </row>
    <row r="6" spans="1:10" ht="25.5" customHeight="1" x14ac:dyDescent="0.3">
      <c r="A6" s="317"/>
      <c r="B6" s="224" t="s">
        <v>23</v>
      </c>
      <c r="C6" s="94">
        <f t="shared" ref="C6:J6" si="0">C5/C$15</f>
        <v>0.67987804878048785</v>
      </c>
      <c r="D6" s="38">
        <f t="shared" si="0"/>
        <v>0.71587030716723554</v>
      </c>
      <c r="E6" s="38">
        <f t="shared" si="0"/>
        <v>0.58333333333333337</v>
      </c>
      <c r="F6" s="38">
        <f t="shared" si="0"/>
        <v>0.76292134831460678</v>
      </c>
      <c r="G6" s="38">
        <f t="shared" si="0"/>
        <v>0.76494023904382469</v>
      </c>
      <c r="H6" s="318">
        <f t="shared" si="0"/>
        <v>0.61987237921604377</v>
      </c>
      <c r="I6" s="95">
        <f t="shared" si="0"/>
        <v>0.7898351648351648</v>
      </c>
      <c r="J6" s="156">
        <f t="shared" si="0"/>
        <v>0.71785815202034475</v>
      </c>
    </row>
    <row r="7" spans="1:10" ht="25.5" customHeight="1" x14ac:dyDescent="0.3">
      <c r="A7" s="319" t="s">
        <v>50</v>
      </c>
      <c r="B7" s="228" t="s">
        <v>17</v>
      </c>
      <c r="C7" s="159">
        <v>92</v>
      </c>
      <c r="D7" s="160">
        <v>252</v>
      </c>
      <c r="E7" s="160">
        <v>28</v>
      </c>
      <c r="F7" s="160">
        <v>117</v>
      </c>
      <c r="G7" s="160">
        <v>69</v>
      </c>
      <c r="H7" s="160">
        <v>169</v>
      </c>
      <c r="I7" s="229">
        <v>58</v>
      </c>
      <c r="J7" s="161">
        <f t="shared" ref="J7" si="1">SUM(C7:I7)</f>
        <v>785</v>
      </c>
    </row>
    <row r="8" spans="1:10" ht="25.5" customHeight="1" x14ac:dyDescent="0.3">
      <c r="A8" s="317"/>
      <c r="B8" s="224" t="s">
        <v>23</v>
      </c>
      <c r="C8" s="94">
        <f t="shared" ref="C8:J8" si="2">C7/C$15</f>
        <v>0.1402439024390244</v>
      </c>
      <c r="D8" s="38">
        <f t="shared" si="2"/>
        <v>0.10750853242320819</v>
      </c>
      <c r="E8" s="38">
        <f t="shared" si="2"/>
        <v>0.25925925925925924</v>
      </c>
      <c r="F8" s="38">
        <f t="shared" si="2"/>
        <v>0.13146067415730336</v>
      </c>
      <c r="G8" s="38">
        <f t="shared" si="2"/>
        <v>5.4980079681274899E-2</v>
      </c>
      <c r="H8" s="38">
        <f t="shared" si="2"/>
        <v>0.15405651777575205</v>
      </c>
      <c r="I8" s="95">
        <f t="shared" si="2"/>
        <v>7.9670329670329665E-2</v>
      </c>
      <c r="J8" s="156">
        <f t="shared" si="2"/>
        <v>0.11090703588584346</v>
      </c>
    </row>
    <row r="9" spans="1:10" ht="25.5" customHeight="1" x14ac:dyDescent="0.3">
      <c r="A9" s="319" t="s">
        <v>51</v>
      </c>
      <c r="B9" s="228" t="s">
        <v>17</v>
      </c>
      <c r="C9" s="159">
        <v>69</v>
      </c>
      <c r="D9" s="160">
        <v>110</v>
      </c>
      <c r="E9" s="160">
        <v>9</v>
      </c>
      <c r="F9" s="160">
        <v>42</v>
      </c>
      <c r="G9" s="160">
        <v>129</v>
      </c>
      <c r="H9" s="160">
        <v>40</v>
      </c>
      <c r="I9" s="229">
        <v>39</v>
      </c>
      <c r="J9" s="161">
        <f t="shared" ref="J9" si="3">SUM(C9:I9)</f>
        <v>438</v>
      </c>
    </row>
    <row r="10" spans="1:10" ht="25.5" customHeight="1" x14ac:dyDescent="0.3">
      <c r="A10" s="317"/>
      <c r="B10" s="224" t="s">
        <v>23</v>
      </c>
      <c r="C10" s="94">
        <f t="shared" ref="C10:J10" si="4">C9/C$15</f>
        <v>0.10518292682926829</v>
      </c>
      <c r="D10" s="38">
        <f t="shared" si="4"/>
        <v>4.6928327645051192E-2</v>
      </c>
      <c r="E10" s="38">
        <f t="shared" si="4"/>
        <v>8.3333333333333329E-2</v>
      </c>
      <c r="F10" s="38">
        <f t="shared" si="4"/>
        <v>4.7191011235955059E-2</v>
      </c>
      <c r="G10" s="38">
        <f t="shared" si="4"/>
        <v>0.10278884462151394</v>
      </c>
      <c r="H10" s="38">
        <f t="shared" si="4"/>
        <v>3.6463081130355512E-2</v>
      </c>
      <c r="I10" s="95">
        <f t="shared" si="4"/>
        <v>5.3571428571428568E-2</v>
      </c>
      <c r="J10" s="156">
        <f t="shared" si="4"/>
        <v>6.1881887538852785E-2</v>
      </c>
    </row>
    <row r="11" spans="1:10" ht="25.5" customHeight="1" x14ac:dyDescent="0.3">
      <c r="A11" s="319" t="s">
        <v>52</v>
      </c>
      <c r="B11" s="228" t="s">
        <v>17</v>
      </c>
      <c r="C11" s="159">
        <v>49</v>
      </c>
      <c r="D11" s="160">
        <v>279</v>
      </c>
      <c r="E11" s="160">
        <v>8</v>
      </c>
      <c r="F11" s="160">
        <v>45</v>
      </c>
      <c r="G11" s="160">
        <v>97</v>
      </c>
      <c r="H11" s="160">
        <v>103</v>
      </c>
      <c r="I11" s="229">
        <v>56</v>
      </c>
      <c r="J11" s="161">
        <f t="shared" ref="J11" si="5">SUM(C11:I11)</f>
        <v>637</v>
      </c>
    </row>
    <row r="12" spans="1:10" ht="25.5" customHeight="1" x14ac:dyDescent="0.3">
      <c r="A12" s="317"/>
      <c r="B12" s="224" t="s">
        <v>23</v>
      </c>
      <c r="C12" s="94">
        <f t="shared" ref="C12:J12" si="6">C11/C$15</f>
        <v>7.4695121951219509E-2</v>
      </c>
      <c r="D12" s="38">
        <f t="shared" si="6"/>
        <v>0.11902730375426621</v>
      </c>
      <c r="E12" s="38">
        <f t="shared" si="6"/>
        <v>7.407407407407407E-2</v>
      </c>
      <c r="F12" s="38">
        <f t="shared" si="6"/>
        <v>5.0561797752808987E-2</v>
      </c>
      <c r="G12" s="38">
        <f t="shared" si="6"/>
        <v>7.7290836653386458E-2</v>
      </c>
      <c r="H12" s="38">
        <f t="shared" si="6"/>
        <v>9.3892433910665457E-2</v>
      </c>
      <c r="I12" s="95">
        <f t="shared" si="6"/>
        <v>7.6923076923076927E-2</v>
      </c>
      <c r="J12" s="156">
        <f t="shared" si="6"/>
        <v>8.9997174343034753E-2</v>
      </c>
    </row>
    <row r="13" spans="1:10" ht="25.5" customHeight="1" x14ac:dyDescent="0.3">
      <c r="A13" s="319" t="s">
        <v>150</v>
      </c>
      <c r="B13" s="228" t="s">
        <v>17</v>
      </c>
      <c r="C13" s="159">
        <v>0</v>
      </c>
      <c r="D13" s="160">
        <v>25</v>
      </c>
      <c r="E13" s="160">
        <v>0</v>
      </c>
      <c r="F13" s="160">
        <v>7</v>
      </c>
      <c r="G13" s="160">
        <v>0</v>
      </c>
      <c r="H13" s="160">
        <v>105</v>
      </c>
      <c r="I13" s="229">
        <v>0</v>
      </c>
      <c r="J13" s="161">
        <f t="shared" ref="J13" si="7">SUM(C13:I13)</f>
        <v>137</v>
      </c>
    </row>
    <row r="14" spans="1:10" ht="25.5" customHeight="1" thickBot="1" x14ac:dyDescent="0.35">
      <c r="A14" s="320"/>
      <c r="B14" s="224" t="s">
        <v>23</v>
      </c>
      <c r="C14" s="97">
        <f t="shared" ref="C14:J14" si="8">C13/C$15</f>
        <v>0</v>
      </c>
      <c r="D14" s="98">
        <f t="shared" si="8"/>
        <v>1.0665529010238909E-2</v>
      </c>
      <c r="E14" s="98">
        <f t="shared" si="8"/>
        <v>0</v>
      </c>
      <c r="F14" s="98">
        <f t="shared" si="8"/>
        <v>7.8651685393258432E-3</v>
      </c>
      <c r="G14" s="98">
        <f t="shared" si="8"/>
        <v>0</v>
      </c>
      <c r="H14" s="98">
        <f t="shared" si="8"/>
        <v>9.5715587967183227E-2</v>
      </c>
      <c r="I14" s="99">
        <f t="shared" si="8"/>
        <v>0</v>
      </c>
      <c r="J14" s="321">
        <f t="shared" si="8"/>
        <v>1.9355750211924271E-2</v>
      </c>
    </row>
    <row r="15" spans="1:10" ht="27.75" customHeight="1" x14ac:dyDescent="0.3">
      <c r="A15" s="322" t="s">
        <v>53</v>
      </c>
      <c r="B15" s="150" t="s">
        <v>17</v>
      </c>
      <c r="C15" s="234">
        <f>C5+C7+C9+C11+C13</f>
        <v>656</v>
      </c>
      <c r="D15" s="235">
        <f>D5+D7+D9+D11+D13</f>
        <v>2344</v>
      </c>
      <c r="E15" s="234">
        <f>E5+E7+E9+E11+E13</f>
        <v>108</v>
      </c>
      <c r="F15" s="235">
        <f t="shared" ref="F15:J15" si="9">F5+F7+F9+F11+F13</f>
        <v>890</v>
      </c>
      <c r="G15" s="235">
        <f t="shared" si="9"/>
        <v>1255</v>
      </c>
      <c r="H15" s="235">
        <f>H5+H7+H9+H11+H13</f>
        <v>1097</v>
      </c>
      <c r="I15" s="236">
        <f t="shared" si="9"/>
        <v>728</v>
      </c>
      <c r="J15" s="323">
        <f t="shared" si="9"/>
        <v>7078</v>
      </c>
    </row>
    <row r="16" spans="1:10" ht="27.75" customHeight="1" thickBot="1" x14ac:dyDescent="0.35">
      <c r="A16" s="324"/>
      <c r="B16" s="231" t="s">
        <v>23</v>
      </c>
      <c r="C16" s="101">
        <f t="shared" ref="C16:I16" si="10">C15/C$15</f>
        <v>1</v>
      </c>
      <c r="D16" s="39">
        <f t="shared" si="10"/>
        <v>1</v>
      </c>
      <c r="E16" s="39">
        <f t="shared" si="10"/>
        <v>1</v>
      </c>
      <c r="F16" s="39">
        <f t="shared" si="10"/>
        <v>1</v>
      </c>
      <c r="G16" s="39">
        <f t="shared" si="10"/>
        <v>1</v>
      </c>
      <c r="H16" s="39">
        <f t="shared" si="10"/>
        <v>1</v>
      </c>
      <c r="I16" s="41">
        <f t="shared" si="10"/>
        <v>1</v>
      </c>
      <c r="J16" s="168">
        <f>J15/J$15</f>
        <v>1</v>
      </c>
    </row>
    <row r="17" spans="1:10" ht="36" customHeight="1" thickBot="1" x14ac:dyDescent="0.35">
      <c r="A17" s="169"/>
      <c r="B17" s="170"/>
      <c r="C17" s="103"/>
      <c r="D17" s="103"/>
      <c r="E17" s="103"/>
      <c r="F17" s="103"/>
      <c r="G17" s="103"/>
      <c r="H17" s="103"/>
      <c r="I17" s="103"/>
      <c r="J17" s="103"/>
    </row>
    <row r="18" spans="1:10" ht="44.25" customHeight="1" x14ac:dyDescent="0.3">
      <c r="A18" s="325" t="s">
        <v>54</v>
      </c>
      <c r="B18" s="172" t="s">
        <v>17</v>
      </c>
      <c r="C18" s="173">
        <v>172</v>
      </c>
      <c r="D18" s="174">
        <v>34</v>
      </c>
      <c r="E18" s="174">
        <v>3</v>
      </c>
      <c r="F18" s="174">
        <v>0</v>
      </c>
      <c r="G18" s="174">
        <v>211</v>
      </c>
      <c r="H18" s="174">
        <v>0</v>
      </c>
      <c r="I18" s="175">
        <v>0</v>
      </c>
      <c r="J18" s="176">
        <f>SUM(C18:I18)</f>
        <v>420</v>
      </c>
    </row>
    <row r="19" spans="1:10" ht="44.25" customHeight="1" thickBot="1" x14ac:dyDescent="0.35">
      <c r="A19" s="326" t="s">
        <v>55</v>
      </c>
      <c r="B19" s="231" t="s">
        <v>17</v>
      </c>
      <c r="C19" s="327">
        <f t="shared" ref="C19:J19" si="11">C20-C15-C18</f>
        <v>0</v>
      </c>
      <c r="D19" s="328">
        <f t="shared" si="11"/>
        <v>0</v>
      </c>
      <c r="E19" s="328">
        <f t="shared" si="11"/>
        <v>0</v>
      </c>
      <c r="F19" s="328">
        <f t="shared" si="11"/>
        <v>0</v>
      </c>
      <c r="G19" s="328">
        <f t="shared" si="11"/>
        <v>0</v>
      </c>
      <c r="H19" s="328">
        <f t="shared" si="11"/>
        <v>0</v>
      </c>
      <c r="I19" s="329">
        <f t="shared" si="11"/>
        <v>0</v>
      </c>
      <c r="J19" s="330">
        <f t="shared" si="11"/>
        <v>0</v>
      </c>
    </row>
    <row r="20" spans="1:10" ht="44.25" customHeight="1" thickBot="1" x14ac:dyDescent="0.35">
      <c r="A20" s="331" t="s">
        <v>18</v>
      </c>
      <c r="B20" s="231" t="s">
        <v>17</v>
      </c>
      <c r="C20" s="327">
        <v>828</v>
      </c>
      <c r="D20" s="328">
        <v>2378</v>
      </c>
      <c r="E20" s="328">
        <v>111</v>
      </c>
      <c r="F20" s="328">
        <v>890</v>
      </c>
      <c r="G20" s="328">
        <v>1466</v>
      </c>
      <c r="H20" s="328">
        <v>1097</v>
      </c>
      <c r="I20" s="329">
        <v>728</v>
      </c>
      <c r="J20" s="330">
        <f>SUM(C20:I20)</f>
        <v>7498</v>
      </c>
    </row>
    <row r="21" spans="1:10" ht="54.75" customHeight="1" thickBot="1" x14ac:dyDescent="0.35">
      <c r="A21" s="182"/>
      <c r="B21" s="169"/>
      <c r="C21" s="183"/>
      <c r="D21" s="183"/>
      <c r="E21" s="183"/>
      <c r="F21" s="183"/>
      <c r="G21" s="183"/>
      <c r="H21" s="183"/>
      <c r="I21" s="183"/>
      <c r="J21" s="184"/>
    </row>
    <row r="22" spans="1:10" ht="42" customHeight="1" x14ac:dyDescent="0.3">
      <c r="A22" s="185" t="s">
        <v>19</v>
      </c>
      <c r="B22" s="186"/>
      <c r="C22" s="186"/>
      <c r="D22" s="23"/>
      <c r="E22" s="23"/>
      <c r="F22" s="23"/>
      <c r="G22" s="23"/>
      <c r="H22" s="23"/>
      <c r="I22" s="23"/>
      <c r="J22" s="187"/>
    </row>
    <row r="23" spans="1:10" ht="42" customHeight="1" x14ac:dyDescent="0.3">
      <c r="A23" s="188" t="s">
        <v>20</v>
      </c>
      <c r="B23" s="189"/>
      <c r="C23" s="190">
        <v>1</v>
      </c>
      <c r="D23" s="191">
        <v>2</v>
      </c>
      <c r="E23" s="191">
        <v>1</v>
      </c>
      <c r="F23" s="191">
        <v>2</v>
      </c>
      <c r="G23" s="191">
        <v>1</v>
      </c>
      <c r="H23" s="191">
        <v>1</v>
      </c>
      <c r="I23" s="191">
        <v>1</v>
      </c>
      <c r="J23" s="192">
        <f>SUM(C23:I23)</f>
        <v>9</v>
      </c>
    </row>
    <row r="24" spans="1:10" ht="42" customHeight="1" thickBot="1" x14ac:dyDescent="0.35">
      <c r="A24" s="193" t="s">
        <v>120</v>
      </c>
      <c r="B24" s="194"/>
      <c r="C24" s="195">
        <v>1</v>
      </c>
      <c r="D24" s="196">
        <v>2</v>
      </c>
      <c r="E24" s="196">
        <v>1</v>
      </c>
      <c r="F24" s="196">
        <v>2</v>
      </c>
      <c r="G24" s="196">
        <v>1</v>
      </c>
      <c r="H24" s="196">
        <v>1</v>
      </c>
      <c r="I24" s="197">
        <v>1</v>
      </c>
      <c r="J24" s="198">
        <f>SUM(C24:I24)</f>
        <v>9</v>
      </c>
    </row>
    <row r="25" spans="1:10" ht="31.5" customHeight="1" x14ac:dyDescent="0.3">
      <c r="A25" s="199" t="s">
        <v>21</v>
      </c>
      <c r="B25" s="200"/>
      <c r="C25" s="111"/>
      <c r="D25" s="111"/>
      <c r="E25" s="111"/>
      <c r="F25" s="111"/>
      <c r="G25" s="111"/>
      <c r="H25" s="111"/>
      <c r="I25" s="111"/>
      <c r="J25" s="111"/>
    </row>
    <row r="26" spans="1:10" x14ac:dyDescent="0.3">
      <c r="A26" s="199"/>
      <c r="B26" s="332"/>
      <c r="C26" s="199"/>
      <c r="D26" s="199"/>
      <c r="E26" s="199"/>
      <c r="F26" s="199"/>
      <c r="G26" s="199"/>
      <c r="H26" s="199"/>
      <c r="I26" s="199"/>
      <c r="J26" s="199"/>
    </row>
    <row r="27" spans="1:10" ht="33" customHeight="1" x14ac:dyDescent="0.3">
      <c r="A27" s="333" t="s">
        <v>151</v>
      </c>
      <c r="B27" s="333"/>
      <c r="C27" s="333"/>
      <c r="D27" s="333"/>
      <c r="E27" s="333"/>
      <c r="F27" s="333"/>
      <c r="G27" s="333"/>
      <c r="H27" s="333"/>
      <c r="I27" s="333"/>
      <c r="J27" s="333"/>
    </row>
  </sheetData>
  <mergeCells count="14">
    <mergeCell ref="A24:B24"/>
    <mergeCell ref="A27:J27"/>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9"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8A055-A293-4F80-92EC-D0BC1BCB5F4F}">
  <sheetPr>
    <tabColor rgb="FF00FF00"/>
    <pageSetUpPr fitToPage="1"/>
  </sheetPr>
  <dimension ref="A1:J21"/>
  <sheetViews>
    <sheetView zoomScale="71" zoomScaleNormal="71" workbookViewId="0">
      <selection sqref="A1:J1"/>
    </sheetView>
  </sheetViews>
  <sheetFormatPr baseColWidth="10" defaultRowHeight="14.4" x14ac:dyDescent="0.3"/>
  <cols>
    <col min="1" max="1" width="33.6640625" customWidth="1"/>
    <col min="2" max="2" width="12.109375" customWidth="1"/>
    <col min="3" max="10" width="22.5546875" customWidth="1"/>
  </cols>
  <sheetData>
    <row r="1" spans="1:10" ht="43.5" customHeight="1" x14ac:dyDescent="0.3">
      <c r="A1" s="335" t="s">
        <v>131</v>
      </c>
      <c r="B1" s="335"/>
      <c r="C1" s="335"/>
      <c r="D1" s="335"/>
      <c r="E1" s="335"/>
      <c r="F1" s="335"/>
      <c r="G1" s="335"/>
      <c r="H1" s="335"/>
      <c r="I1" s="335"/>
      <c r="J1" s="335"/>
    </row>
    <row r="2" spans="1:10" ht="43.5" customHeight="1" thickBot="1" x14ac:dyDescent="0.35">
      <c r="A2" s="335" t="s">
        <v>152</v>
      </c>
      <c r="B2" s="335"/>
      <c r="C2" s="336"/>
      <c r="D2" s="336"/>
      <c r="E2" s="336"/>
      <c r="F2" s="336"/>
      <c r="G2" s="336"/>
      <c r="H2" s="336"/>
      <c r="I2" s="336"/>
      <c r="J2" s="336"/>
    </row>
    <row r="3" spans="1:10" ht="51.75" customHeight="1" thickBot="1" x14ac:dyDescent="0.35">
      <c r="A3" s="124" t="s">
        <v>56</v>
      </c>
      <c r="B3" s="125"/>
      <c r="C3" s="128" t="s">
        <v>1</v>
      </c>
      <c r="D3" s="129"/>
      <c r="E3" s="129"/>
      <c r="F3" s="129"/>
      <c r="G3" s="129"/>
      <c r="H3" s="129"/>
      <c r="I3" s="129"/>
      <c r="J3" s="130"/>
    </row>
    <row r="4" spans="1:10" ht="48" customHeight="1" thickBot="1" x14ac:dyDescent="0.35">
      <c r="A4" s="126"/>
      <c r="B4" s="127"/>
      <c r="C4" s="27" t="s">
        <v>2</v>
      </c>
      <c r="D4" s="28" t="s">
        <v>3</v>
      </c>
      <c r="E4" s="29" t="s">
        <v>4</v>
      </c>
      <c r="F4" s="28" t="s">
        <v>5</v>
      </c>
      <c r="G4" s="28" t="s">
        <v>6</v>
      </c>
      <c r="H4" s="28" t="s">
        <v>7</v>
      </c>
      <c r="I4" s="30" t="s">
        <v>8</v>
      </c>
      <c r="J4" s="31" t="s">
        <v>9</v>
      </c>
    </row>
    <row r="5" spans="1:10" ht="25.5" customHeight="1" x14ac:dyDescent="0.3">
      <c r="A5" s="134" t="s">
        <v>57</v>
      </c>
      <c r="B5" s="50" t="s">
        <v>17</v>
      </c>
      <c r="C5" s="42">
        <v>630</v>
      </c>
      <c r="D5" s="43">
        <v>1809</v>
      </c>
      <c r="E5" s="43">
        <v>98</v>
      </c>
      <c r="F5" s="43">
        <v>811</v>
      </c>
      <c r="G5" s="43">
        <v>746</v>
      </c>
      <c r="H5" s="43">
        <v>1006</v>
      </c>
      <c r="I5" s="44">
        <v>459</v>
      </c>
      <c r="J5" s="58">
        <f>SUM(C5:I5)</f>
        <v>5559</v>
      </c>
    </row>
    <row r="6" spans="1:10" ht="25.5" customHeight="1" x14ac:dyDescent="0.3">
      <c r="A6" s="135"/>
      <c r="B6" s="49" t="s">
        <v>23</v>
      </c>
      <c r="C6" s="11">
        <f t="shared" ref="C6:J6" si="0">C5/C$11</f>
        <v>0.85481682496607869</v>
      </c>
      <c r="D6" s="12">
        <f t="shared" si="0"/>
        <v>0.77672820953198796</v>
      </c>
      <c r="E6" s="12">
        <f t="shared" si="0"/>
        <v>0.88288288288288286</v>
      </c>
      <c r="F6" s="13">
        <f t="shared" si="0"/>
        <v>0.91534988713318288</v>
      </c>
      <c r="G6" s="12">
        <f t="shared" si="0"/>
        <v>0.80387931034482762</v>
      </c>
      <c r="H6" s="12">
        <f t="shared" si="0"/>
        <v>0.91704649042844122</v>
      </c>
      <c r="I6" s="14">
        <f t="shared" si="0"/>
        <v>0.63223140495867769</v>
      </c>
      <c r="J6" s="32">
        <f t="shared" si="0"/>
        <v>0.81582036982682715</v>
      </c>
    </row>
    <row r="7" spans="1:10" ht="25.5" customHeight="1" x14ac:dyDescent="0.3">
      <c r="A7" s="131" t="s">
        <v>58</v>
      </c>
      <c r="B7" s="50" t="s">
        <v>17</v>
      </c>
      <c r="C7" s="45">
        <v>45</v>
      </c>
      <c r="D7" s="46">
        <v>217</v>
      </c>
      <c r="E7" s="46">
        <v>8</v>
      </c>
      <c r="F7" s="46">
        <v>44</v>
      </c>
      <c r="G7" s="46">
        <v>55</v>
      </c>
      <c r="H7" s="46">
        <v>66</v>
      </c>
      <c r="I7" s="47">
        <v>13</v>
      </c>
      <c r="J7" s="64">
        <f t="shared" ref="J7" si="1">SUM(C7:I7)</f>
        <v>448</v>
      </c>
    </row>
    <row r="8" spans="1:10" ht="25.5" customHeight="1" x14ac:dyDescent="0.3">
      <c r="A8" s="135"/>
      <c r="B8" s="49" t="s">
        <v>23</v>
      </c>
      <c r="C8" s="11">
        <f t="shared" ref="C8:J8" si="2">C7/C$11</f>
        <v>6.1058344640434192E-2</v>
      </c>
      <c r="D8" s="12">
        <f t="shared" si="2"/>
        <v>9.3173035637612714E-2</v>
      </c>
      <c r="E8" s="12">
        <f t="shared" si="2"/>
        <v>7.2072072072072071E-2</v>
      </c>
      <c r="F8" s="12">
        <f t="shared" si="2"/>
        <v>4.9661399548532728E-2</v>
      </c>
      <c r="G8" s="12">
        <f t="shared" si="2"/>
        <v>5.9267241379310345E-2</v>
      </c>
      <c r="H8" s="12">
        <f t="shared" si="2"/>
        <v>6.01640838650866E-2</v>
      </c>
      <c r="I8" s="14">
        <f t="shared" si="2"/>
        <v>1.790633608815427E-2</v>
      </c>
      <c r="J8" s="32">
        <f t="shared" si="2"/>
        <v>6.5746991488112708E-2</v>
      </c>
    </row>
    <row r="9" spans="1:10" ht="25.5" customHeight="1" x14ac:dyDescent="0.3">
      <c r="A9" s="131" t="s">
        <v>59</v>
      </c>
      <c r="B9" s="59" t="s">
        <v>17</v>
      </c>
      <c r="C9" s="60">
        <v>62</v>
      </c>
      <c r="D9" s="61">
        <v>303</v>
      </c>
      <c r="E9" s="61">
        <v>5</v>
      </c>
      <c r="F9" s="61">
        <v>31</v>
      </c>
      <c r="G9" s="61">
        <v>127</v>
      </c>
      <c r="H9" s="61">
        <v>25</v>
      </c>
      <c r="I9" s="62">
        <v>254</v>
      </c>
      <c r="J9" s="63">
        <f t="shared" ref="J9:J11" si="3">SUM(C9:I9)</f>
        <v>807</v>
      </c>
    </row>
    <row r="10" spans="1:10" ht="25.5" customHeight="1" thickBot="1" x14ac:dyDescent="0.35">
      <c r="A10" s="132"/>
      <c r="B10" s="51" t="s">
        <v>23</v>
      </c>
      <c r="C10" s="33">
        <f t="shared" ref="C10:J10" si="4">C9/C$11</f>
        <v>8.4124830393487116E-2</v>
      </c>
      <c r="D10" s="34">
        <f t="shared" si="4"/>
        <v>0.13009875483039932</v>
      </c>
      <c r="E10" s="34">
        <f t="shared" si="4"/>
        <v>4.5045045045045043E-2</v>
      </c>
      <c r="F10" s="34">
        <f t="shared" si="4"/>
        <v>3.4988713318284424E-2</v>
      </c>
      <c r="G10" s="34">
        <f t="shared" si="4"/>
        <v>0.13685344827586207</v>
      </c>
      <c r="H10" s="34">
        <f t="shared" si="4"/>
        <v>2.2789425706472195E-2</v>
      </c>
      <c r="I10" s="35">
        <f t="shared" si="4"/>
        <v>0.34986225895316803</v>
      </c>
      <c r="J10" s="37">
        <f t="shared" si="4"/>
        <v>0.11843263868506017</v>
      </c>
    </row>
    <row r="11" spans="1:10" ht="27.75" customHeight="1" x14ac:dyDescent="0.3">
      <c r="A11" s="133" t="s">
        <v>60</v>
      </c>
      <c r="B11" s="50" t="s">
        <v>17</v>
      </c>
      <c r="C11" s="82">
        <f t="shared" ref="C11:I11" si="5">C5+C7++C9</f>
        <v>737</v>
      </c>
      <c r="D11" s="83">
        <f t="shared" si="5"/>
        <v>2329</v>
      </c>
      <c r="E11" s="83">
        <f t="shared" si="5"/>
        <v>111</v>
      </c>
      <c r="F11" s="83">
        <f t="shared" si="5"/>
        <v>886</v>
      </c>
      <c r="G11" s="83">
        <f t="shared" si="5"/>
        <v>928</v>
      </c>
      <c r="H11" s="83">
        <f t="shared" si="5"/>
        <v>1097</v>
      </c>
      <c r="I11" s="84">
        <f t="shared" si="5"/>
        <v>726</v>
      </c>
      <c r="J11" s="65">
        <f t="shared" si="3"/>
        <v>6814</v>
      </c>
    </row>
    <row r="12" spans="1:10" ht="27.75" customHeight="1" thickBot="1" x14ac:dyDescent="0.35">
      <c r="A12" s="126"/>
      <c r="B12" s="51" t="s">
        <v>23</v>
      </c>
      <c r="C12" s="16">
        <f t="shared" ref="C12:I12" si="6">C11/C$11</f>
        <v>1</v>
      </c>
      <c r="D12" s="17">
        <f t="shared" si="6"/>
        <v>1</v>
      </c>
      <c r="E12" s="17">
        <f t="shared" si="6"/>
        <v>1</v>
      </c>
      <c r="F12" s="17">
        <f t="shared" si="6"/>
        <v>1</v>
      </c>
      <c r="G12" s="17">
        <f t="shared" si="6"/>
        <v>1</v>
      </c>
      <c r="H12" s="17">
        <f t="shared" si="6"/>
        <v>1</v>
      </c>
      <c r="I12" s="19">
        <f t="shared" si="6"/>
        <v>1</v>
      </c>
      <c r="J12" s="36">
        <f>J11/J$11</f>
        <v>1</v>
      </c>
    </row>
    <row r="13" spans="1:10" ht="36" customHeight="1" thickBot="1" x14ac:dyDescent="0.35">
      <c r="A13" s="337"/>
      <c r="B13" s="214"/>
      <c r="C13" s="21"/>
      <c r="D13" s="21"/>
      <c r="E13" s="21"/>
      <c r="F13" s="21"/>
      <c r="G13" s="21"/>
      <c r="H13" s="21"/>
      <c r="I13" s="21"/>
      <c r="J13" s="21"/>
    </row>
    <row r="14" spans="1:10" ht="48.75" customHeight="1" x14ac:dyDescent="0.3">
      <c r="A14" s="81" t="s">
        <v>61</v>
      </c>
      <c r="B14" s="85" t="s">
        <v>17</v>
      </c>
      <c r="C14" s="86">
        <v>91</v>
      </c>
      <c r="D14" s="87">
        <v>49</v>
      </c>
      <c r="E14" s="87">
        <v>0</v>
      </c>
      <c r="F14" s="87">
        <v>4</v>
      </c>
      <c r="G14" s="87">
        <v>538</v>
      </c>
      <c r="H14" s="87">
        <v>0</v>
      </c>
      <c r="I14" s="88">
        <v>2</v>
      </c>
      <c r="J14" s="89">
        <f>SUM(C14:I14)</f>
        <v>684</v>
      </c>
    </row>
    <row r="15" spans="1:10" ht="48.75" customHeight="1" thickBot="1" x14ac:dyDescent="0.35">
      <c r="A15" s="90" t="s">
        <v>55</v>
      </c>
      <c r="B15" s="91" t="s">
        <v>17</v>
      </c>
      <c r="C15" s="80">
        <f t="shared" ref="C15:J15" si="7">C16-C11-C14</f>
        <v>0</v>
      </c>
      <c r="D15" s="79">
        <f t="shared" si="7"/>
        <v>0</v>
      </c>
      <c r="E15" s="79">
        <f t="shared" si="7"/>
        <v>0</v>
      </c>
      <c r="F15" s="79">
        <f t="shared" si="7"/>
        <v>0</v>
      </c>
      <c r="G15" s="79">
        <f t="shared" si="7"/>
        <v>0</v>
      </c>
      <c r="H15" s="79">
        <f t="shared" si="7"/>
        <v>0</v>
      </c>
      <c r="I15" s="78">
        <f t="shared" si="7"/>
        <v>0</v>
      </c>
      <c r="J15" s="77">
        <f t="shared" si="7"/>
        <v>0</v>
      </c>
    </row>
    <row r="16" spans="1:10" ht="48.75" customHeight="1" thickBot="1" x14ac:dyDescent="0.35">
      <c r="A16" s="92" t="s">
        <v>18</v>
      </c>
      <c r="B16" s="66" t="s">
        <v>17</v>
      </c>
      <c r="C16" s="80">
        <v>828</v>
      </c>
      <c r="D16" s="79">
        <v>2378</v>
      </c>
      <c r="E16" s="79">
        <v>111</v>
      </c>
      <c r="F16" s="79">
        <v>890</v>
      </c>
      <c r="G16" s="79">
        <v>1466</v>
      </c>
      <c r="H16" s="79">
        <v>1097</v>
      </c>
      <c r="I16" s="78">
        <v>728</v>
      </c>
      <c r="J16" s="77">
        <f>SUM(C16:I16)</f>
        <v>7498</v>
      </c>
    </row>
    <row r="17" spans="1:10" ht="54.75" customHeight="1" thickBot="1" x14ac:dyDescent="0.35">
      <c r="A17" s="338"/>
      <c r="B17" s="337"/>
      <c r="C17" s="339"/>
      <c r="D17" s="339"/>
      <c r="E17" s="339"/>
      <c r="F17" s="339"/>
      <c r="G17" s="339"/>
      <c r="H17" s="339"/>
      <c r="I17" s="339"/>
      <c r="J17" s="340"/>
    </row>
    <row r="18" spans="1:10" ht="36" customHeight="1" x14ac:dyDescent="0.3">
      <c r="A18" s="215" t="s">
        <v>19</v>
      </c>
      <c r="B18" s="216"/>
      <c r="C18" s="216"/>
      <c r="D18" s="23"/>
      <c r="E18" s="23"/>
      <c r="F18" s="23"/>
      <c r="G18" s="23"/>
      <c r="H18" s="23"/>
      <c r="I18" s="23"/>
      <c r="J18" s="24"/>
    </row>
    <row r="19" spans="1:10" ht="36" customHeight="1" x14ac:dyDescent="0.3">
      <c r="A19" s="114" t="s">
        <v>20</v>
      </c>
      <c r="B19" s="115"/>
      <c r="C19" s="93">
        <v>1</v>
      </c>
      <c r="D19" s="52">
        <v>2</v>
      </c>
      <c r="E19" s="52">
        <v>1</v>
      </c>
      <c r="F19" s="52">
        <v>2</v>
      </c>
      <c r="G19" s="52">
        <v>1</v>
      </c>
      <c r="H19" s="52">
        <v>1</v>
      </c>
      <c r="I19" s="52">
        <v>1</v>
      </c>
      <c r="J19" s="53">
        <f>SUM(C19:I19)</f>
        <v>9</v>
      </c>
    </row>
    <row r="20" spans="1:10" ht="36" customHeight="1" thickBot="1" x14ac:dyDescent="0.35">
      <c r="A20" s="116" t="s">
        <v>120</v>
      </c>
      <c r="B20" s="117"/>
      <c r="C20" s="54">
        <v>1</v>
      </c>
      <c r="D20" s="55">
        <v>2</v>
      </c>
      <c r="E20" s="55">
        <v>1</v>
      </c>
      <c r="F20" s="55">
        <v>2</v>
      </c>
      <c r="G20" s="55">
        <v>1</v>
      </c>
      <c r="H20" s="55">
        <v>1</v>
      </c>
      <c r="I20" s="56">
        <v>1</v>
      </c>
      <c r="J20" s="57">
        <f>SUM(C20:I20)</f>
        <v>9</v>
      </c>
    </row>
    <row r="21" spans="1:10" ht="31.5" customHeight="1" x14ac:dyDescent="0.3">
      <c r="A21" s="1" t="s">
        <v>21</v>
      </c>
      <c r="B21" s="218"/>
      <c r="C21" s="2"/>
      <c r="D21" s="2"/>
      <c r="E21" s="2"/>
      <c r="F21" s="2"/>
      <c r="G21" s="2"/>
      <c r="H21" s="2"/>
      <c r="I21" s="2"/>
      <c r="J21" s="2"/>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94BD-C370-464B-9C89-8BD1CD3ED3B8}">
  <sheetPr>
    <tabColor rgb="FF00FF00"/>
    <pageSetUpPr fitToPage="1"/>
  </sheetPr>
  <dimension ref="A1:J34"/>
  <sheetViews>
    <sheetView zoomScale="49" zoomScaleNormal="49" workbookViewId="0">
      <selection sqref="A1:J1"/>
    </sheetView>
  </sheetViews>
  <sheetFormatPr baseColWidth="10" defaultRowHeight="14.4" x14ac:dyDescent="0.3"/>
  <cols>
    <col min="1" max="1" width="54.5546875" customWidth="1"/>
    <col min="2" max="2" width="17.33203125" customWidth="1"/>
    <col min="3" max="10" width="26.109375" customWidth="1"/>
  </cols>
  <sheetData>
    <row r="1" spans="1:10" ht="57" customHeight="1" x14ac:dyDescent="0.3">
      <c r="A1" s="341" t="s">
        <v>132</v>
      </c>
      <c r="B1" s="341"/>
      <c r="C1" s="341"/>
      <c r="D1" s="341"/>
      <c r="E1" s="341"/>
      <c r="F1" s="341"/>
      <c r="G1" s="341"/>
      <c r="H1" s="341"/>
      <c r="I1" s="341"/>
      <c r="J1" s="341"/>
    </row>
    <row r="2" spans="1:10" ht="42" customHeight="1" thickBot="1" x14ac:dyDescent="0.35">
      <c r="A2" s="341" t="s">
        <v>153</v>
      </c>
      <c r="B2" s="341"/>
      <c r="C2" s="342"/>
      <c r="D2" s="342"/>
      <c r="E2" s="342"/>
      <c r="F2" s="342"/>
      <c r="G2" s="342"/>
      <c r="H2" s="342"/>
      <c r="I2" s="342"/>
      <c r="J2" s="342"/>
    </row>
    <row r="3" spans="1:10" ht="51.75" customHeight="1" thickBot="1" x14ac:dyDescent="0.35">
      <c r="A3" s="253" t="s">
        <v>62</v>
      </c>
      <c r="B3" s="343"/>
      <c r="C3" s="219" t="s">
        <v>1</v>
      </c>
      <c r="D3" s="140"/>
      <c r="E3" s="140"/>
      <c r="F3" s="140"/>
      <c r="G3" s="140"/>
      <c r="H3" s="140"/>
      <c r="I3" s="140"/>
      <c r="J3" s="141"/>
    </row>
    <row r="4" spans="1:10" ht="57.75" customHeight="1" thickBot="1" x14ac:dyDescent="0.35">
      <c r="A4" s="261"/>
      <c r="B4" s="344"/>
      <c r="C4" s="345" t="s">
        <v>2</v>
      </c>
      <c r="D4" s="346" t="s">
        <v>3</v>
      </c>
      <c r="E4" s="347" t="s">
        <v>4</v>
      </c>
      <c r="F4" s="346" t="s">
        <v>5</v>
      </c>
      <c r="G4" s="346" t="s">
        <v>6</v>
      </c>
      <c r="H4" s="347" t="s">
        <v>7</v>
      </c>
      <c r="I4" s="348" t="s">
        <v>136</v>
      </c>
      <c r="J4" s="349" t="s">
        <v>9</v>
      </c>
    </row>
    <row r="5" spans="1:10" ht="31.5" customHeight="1" x14ac:dyDescent="0.3">
      <c r="A5" s="350" t="s">
        <v>63</v>
      </c>
      <c r="B5" s="351" t="s">
        <v>17</v>
      </c>
      <c r="C5" s="352">
        <v>39</v>
      </c>
      <c r="D5" s="353">
        <v>86</v>
      </c>
      <c r="E5" s="353">
        <v>5</v>
      </c>
      <c r="F5" s="353">
        <v>23</v>
      </c>
      <c r="G5" s="353">
        <v>74</v>
      </c>
      <c r="H5" s="353" t="s">
        <v>13</v>
      </c>
      <c r="I5" s="354">
        <v>24</v>
      </c>
      <c r="J5" s="355">
        <f>SUM(C5:I5)</f>
        <v>251</v>
      </c>
    </row>
    <row r="6" spans="1:10" ht="31.5" customHeight="1" x14ac:dyDescent="0.3">
      <c r="A6" s="356"/>
      <c r="B6" s="357" t="s">
        <v>23</v>
      </c>
      <c r="C6" s="358">
        <f t="shared" ref="C6:J6" si="0">C5/C$21</f>
        <v>7.1167883211678828E-2</v>
      </c>
      <c r="D6" s="359">
        <f t="shared" si="0"/>
        <v>3.8530465949820791E-2</v>
      </c>
      <c r="E6" s="359" t="s">
        <v>14</v>
      </c>
      <c r="F6" s="359" t="s">
        <v>14</v>
      </c>
      <c r="G6" s="359">
        <f t="shared" si="0"/>
        <v>8.6549707602339182E-2</v>
      </c>
      <c r="H6" s="359" t="s">
        <v>14</v>
      </c>
      <c r="I6" s="360">
        <f t="shared" si="0"/>
        <v>4.1379310344827586E-2</v>
      </c>
      <c r="J6" s="361">
        <f t="shared" si="0"/>
        <v>4.8241399192773399E-2</v>
      </c>
    </row>
    <row r="7" spans="1:10" ht="25.5" customHeight="1" x14ac:dyDescent="0.3">
      <c r="A7" s="278" t="s">
        <v>64</v>
      </c>
      <c r="B7" s="362" t="s">
        <v>17</v>
      </c>
      <c r="C7" s="363">
        <v>67</v>
      </c>
      <c r="D7" s="364">
        <v>233</v>
      </c>
      <c r="E7" s="364">
        <v>13</v>
      </c>
      <c r="F7" s="364">
        <v>162</v>
      </c>
      <c r="G7" s="364">
        <v>103</v>
      </c>
      <c r="H7" s="364" t="s">
        <v>13</v>
      </c>
      <c r="I7" s="365">
        <v>35</v>
      </c>
      <c r="J7" s="366">
        <f t="shared" ref="J7" si="1">SUM(C7:I7)</f>
        <v>613</v>
      </c>
    </row>
    <row r="8" spans="1:10" ht="25.5" customHeight="1" x14ac:dyDescent="0.3">
      <c r="A8" s="356"/>
      <c r="B8" s="357" t="s">
        <v>23</v>
      </c>
      <c r="C8" s="358">
        <f t="shared" ref="C8:J8" si="2">C7/C$21</f>
        <v>0.12226277372262774</v>
      </c>
      <c r="D8" s="359">
        <f t="shared" si="2"/>
        <v>0.10439068100358423</v>
      </c>
      <c r="E8" s="359" t="s">
        <v>14</v>
      </c>
      <c r="F8" s="359" t="s">
        <v>14</v>
      </c>
      <c r="G8" s="359">
        <f t="shared" si="2"/>
        <v>0.12046783625730995</v>
      </c>
      <c r="H8" s="359" t="s">
        <v>14</v>
      </c>
      <c r="I8" s="360">
        <f t="shared" si="2"/>
        <v>6.0344827586206899E-2</v>
      </c>
      <c r="J8" s="361">
        <f t="shared" si="2"/>
        <v>0.11781664424370555</v>
      </c>
    </row>
    <row r="9" spans="1:10" ht="33.75" customHeight="1" x14ac:dyDescent="0.3">
      <c r="A9" s="278" t="s">
        <v>65</v>
      </c>
      <c r="B9" s="362" t="s">
        <v>17</v>
      </c>
      <c r="C9" s="363">
        <v>180</v>
      </c>
      <c r="D9" s="364">
        <v>597</v>
      </c>
      <c r="E9" s="364">
        <v>34</v>
      </c>
      <c r="F9" s="364">
        <v>91</v>
      </c>
      <c r="G9" s="364">
        <v>266</v>
      </c>
      <c r="H9" s="364" t="s">
        <v>13</v>
      </c>
      <c r="I9" s="365">
        <v>175</v>
      </c>
      <c r="J9" s="366">
        <f t="shared" ref="J9" si="3">SUM(C9:I9)</f>
        <v>1343</v>
      </c>
    </row>
    <row r="10" spans="1:10" ht="33.75" customHeight="1" x14ac:dyDescent="0.3">
      <c r="A10" s="356"/>
      <c r="B10" s="357" t="s">
        <v>23</v>
      </c>
      <c r="C10" s="358">
        <f t="shared" ref="C10:J10" si="4">C9/C$21</f>
        <v>0.32846715328467152</v>
      </c>
      <c r="D10" s="359">
        <f t="shared" si="4"/>
        <v>0.26747311827956988</v>
      </c>
      <c r="E10" s="359" t="s">
        <v>14</v>
      </c>
      <c r="F10" s="359" t="s">
        <v>14</v>
      </c>
      <c r="G10" s="367">
        <f t="shared" si="4"/>
        <v>0.31111111111111112</v>
      </c>
      <c r="H10" s="359" t="s">
        <v>14</v>
      </c>
      <c r="I10" s="360">
        <f t="shared" si="4"/>
        <v>0.30172413793103448</v>
      </c>
      <c r="J10" s="361">
        <f t="shared" si="4"/>
        <v>0.25812031520276763</v>
      </c>
    </row>
    <row r="11" spans="1:10" ht="25.5" customHeight="1" x14ac:dyDescent="0.3">
      <c r="A11" s="278" t="s">
        <v>66</v>
      </c>
      <c r="B11" s="362" t="s">
        <v>17</v>
      </c>
      <c r="C11" s="363">
        <v>51</v>
      </c>
      <c r="D11" s="364">
        <v>241</v>
      </c>
      <c r="E11" s="364">
        <v>16</v>
      </c>
      <c r="F11" s="364">
        <v>137</v>
      </c>
      <c r="G11" s="364">
        <v>86</v>
      </c>
      <c r="H11" s="364" t="s">
        <v>13</v>
      </c>
      <c r="I11" s="365">
        <v>50</v>
      </c>
      <c r="J11" s="366">
        <f t="shared" ref="J11" si="5">SUM(C11:I11)</f>
        <v>581</v>
      </c>
    </row>
    <row r="12" spans="1:10" ht="25.5" customHeight="1" x14ac:dyDescent="0.3">
      <c r="A12" s="356"/>
      <c r="B12" s="357" t="s">
        <v>23</v>
      </c>
      <c r="C12" s="358">
        <f t="shared" ref="C12:J12" si="6">C11/C$21</f>
        <v>9.3065693430656932E-2</v>
      </c>
      <c r="D12" s="359">
        <f t="shared" si="6"/>
        <v>0.10797491039426524</v>
      </c>
      <c r="E12" s="359" t="s">
        <v>14</v>
      </c>
      <c r="F12" s="359" t="s">
        <v>14</v>
      </c>
      <c r="G12" s="359">
        <f t="shared" si="6"/>
        <v>0.10058479532163743</v>
      </c>
      <c r="H12" s="359" t="s">
        <v>14</v>
      </c>
      <c r="I12" s="360">
        <f t="shared" si="6"/>
        <v>8.6206896551724144E-2</v>
      </c>
      <c r="J12" s="361">
        <f t="shared" si="6"/>
        <v>0.11166634633865077</v>
      </c>
    </row>
    <row r="13" spans="1:10" ht="25.5" customHeight="1" x14ac:dyDescent="0.3">
      <c r="A13" s="278" t="s">
        <v>67</v>
      </c>
      <c r="B13" s="362" t="s">
        <v>17</v>
      </c>
      <c r="C13" s="363">
        <v>41</v>
      </c>
      <c r="D13" s="364">
        <v>139</v>
      </c>
      <c r="E13" s="364">
        <v>3</v>
      </c>
      <c r="F13" s="364">
        <v>41</v>
      </c>
      <c r="G13" s="364">
        <v>83</v>
      </c>
      <c r="H13" s="364" t="s">
        <v>13</v>
      </c>
      <c r="I13" s="365">
        <v>28</v>
      </c>
      <c r="J13" s="366">
        <f t="shared" ref="J13" si="7">SUM(C13:I13)</f>
        <v>335</v>
      </c>
    </row>
    <row r="14" spans="1:10" ht="25.5" customHeight="1" x14ac:dyDescent="0.3">
      <c r="A14" s="356"/>
      <c r="B14" s="357" t="s">
        <v>23</v>
      </c>
      <c r="C14" s="358">
        <f t="shared" ref="C14:J14" si="8">C13/C$21</f>
        <v>7.4817518248175188E-2</v>
      </c>
      <c r="D14" s="359">
        <f t="shared" si="8"/>
        <v>6.2275985663082435E-2</v>
      </c>
      <c r="E14" s="359" t="s">
        <v>14</v>
      </c>
      <c r="F14" s="359" t="s">
        <v>14</v>
      </c>
      <c r="G14" s="359">
        <f t="shared" si="8"/>
        <v>9.7076023391812871E-2</v>
      </c>
      <c r="H14" s="359" t="s">
        <v>14</v>
      </c>
      <c r="I14" s="360">
        <f t="shared" si="8"/>
        <v>4.8275862068965517E-2</v>
      </c>
      <c r="J14" s="361">
        <f t="shared" si="8"/>
        <v>6.438593119354219E-2</v>
      </c>
    </row>
    <row r="15" spans="1:10" ht="25.5" customHeight="1" x14ac:dyDescent="0.3">
      <c r="A15" s="278" t="s">
        <v>68</v>
      </c>
      <c r="B15" s="362" t="s">
        <v>17</v>
      </c>
      <c r="C15" s="363">
        <v>24</v>
      </c>
      <c r="D15" s="364">
        <v>129</v>
      </c>
      <c r="E15" s="364">
        <v>5</v>
      </c>
      <c r="F15" s="364">
        <v>57</v>
      </c>
      <c r="G15" s="364">
        <v>47</v>
      </c>
      <c r="H15" s="364" t="s">
        <v>13</v>
      </c>
      <c r="I15" s="365">
        <v>30</v>
      </c>
      <c r="J15" s="366">
        <f t="shared" ref="J15" si="9">SUM(C15:I15)</f>
        <v>292</v>
      </c>
    </row>
    <row r="16" spans="1:10" ht="25.5" customHeight="1" x14ac:dyDescent="0.3">
      <c r="A16" s="356"/>
      <c r="B16" s="357" t="s">
        <v>23</v>
      </c>
      <c r="C16" s="358">
        <f t="shared" ref="C16:J16" si="10">C15/C$21</f>
        <v>4.3795620437956206E-2</v>
      </c>
      <c r="D16" s="359">
        <f t="shared" si="10"/>
        <v>5.779569892473118E-2</v>
      </c>
      <c r="E16" s="359" t="s">
        <v>14</v>
      </c>
      <c r="F16" s="359" t="s">
        <v>14</v>
      </c>
      <c r="G16" s="359">
        <f t="shared" si="10"/>
        <v>5.4970760233918128E-2</v>
      </c>
      <c r="H16" s="359" t="s">
        <v>14</v>
      </c>
      <c r="I16" s="360">
        <f t="shared" si="10"/>
        <v>5.1724137931034482E-2</v>
      </c>
      <c r="J16" s="361">
        <f t="shared" si="10"/>
        <v>5.6121468383624834E-2</v>
      </c>
    </row>
    <row r="17" spans="1:10" ht="25.5" customHeight="1" x14ac:dyDescent="0.3">
      <c r="A17" s="368" t="s">
        <v>137</v>
      </c>
      <c r="B17" s="362" t="s">
        <v>17</v>
      </c>
      <c r="C17" s="363">
        <v>6</v>
      </c>
      <c r="D17" s="364">
        <v>33</v>
      </c>
      <c r="E17" s="364">
        <v>0</v>
      </c>
      <c r="F17" s="364">
        <v>5</v>
      </c>
      <c r="G17" s="364">
        <v>0</v>
      </c>
      <c r="H17" s="364" t="s">
        <v>13</v>
      </c>
      <c r="I17" s="365">
        <v>236</v>
      </c>
      <c r="J17" s="366">
        <f t="shared" ref="J17" si="11">SUM(C17:I17)</f>
        <v>280</v>
      </c>
    </row>
    <row r="18" spans="1:10" ht="25.5" customHeight="1" x14ac:dyDescent="0.3">
      <c r="A18" s="356"/>
      <c r="B18" s="357" t="s">
        <v>23</v>
      </c>
      <c r="C18" s="358">
        <f t="shared" ref="C18:J18" si="12">C17/C$21</f>
        <v>1.0948905109489052E-2</v>
      </c>
      <c r="D18" s="359">
        <f t="shared" si="12"/>
        <v>1.4784946236559141E-2</v>
      </c>
      <c r="E18" s="359" t="s">
        <v>14</v>
      </c>
      <c r="F18" s="359" t="s">
        <v>14</v>
      </c>
      <c r="G18" s="359">
        <f t="shared" si="12"/>
        <v>0</v>
      </c>
      <c r="H18" s="359" t="s">
        <v>14</v>
      </c>
      <c r="I18" s="360">
        <f t="shared" si="12"/>
        <v>0.40689655172413791</v>
      </c>
      <c r="J18" s="361">
        <f t="shared" si="12"/>
        <v>5.3815106669229291E-2</v>
      </c>
    </row>
    <row r="19" spans="1:10" ht="25.5" customHeight="1" x14ac:dyDescent="0.3">
      <c r="A19" s="368" t="s">
        <v>69</v>
      </c>
      <c r="B19" s="362" t="s">
        <v>17</v>
      </c>
      <c r="C19" s="363">
        <v>140</v>
      </c>
      <c r="D19" s="364">
        <v>774</v>
      </c>
      <c r="E19" s="364">
        <v>33</v>
      </c>
      <c r="F19" s="364">
        <v>363</v>
      </c>
      <c r="G19" s="364">
        <v>196</v>
      </c>
      <c r="H19" s="364" t="s">
        <v>13</v>
      </c>
      <c r="I19" s="365">
        <v>2</v>
      </c>
      <c r="J19" s="366">
        <f t="shared" ref="J19" si="13">SUM(C19:I19)</f>
        <v>1508</v>
      </c>
    </row>
    <row r="20" spans="1:10" ht="25.5" customHeight="1" thickBot="1" x14ac:dyDescent="0.35">
      <c r="A20" s="368"/>
      <c r="B20" s="362" t="s">
        <v>23</v>
      </c>
      <c r="C20" s="369">
        <f t="shared" ref="C20:J20" si="14">C19/C$21</f>
        <v>0.25547445255474455</v>
      </c>
      <c r="D20" s="370">
        <f t="shared" si="14"/>
        <v>0.34677419354838712</v>
      </c>
      <c r="E20" s="370" t="s">
        <v>14</v>
      </c>
      <c r="F20" s="370" t="s">
        <v>14</v>
      </c>
      <c r="G20" s="370">
        <f t="shared" si="14"/>
        <v>0.22923976608187135</v>
      </c>
      <c r="H20" s="370" t="s">
        <v>14</v>
      </c>
      <c r="I20" s="371">
        <f t="shared" si="14"/>
        <v>3.4482758620689655E-3</v>
      </c>
      <c r="J20" s="372">
        <f t="shared" si="14"/>
        <v>0.28983278877570634</v>
      </c>
    </row>
    <row r="21" spans="1:10" ht="30.75" customHeight="1" x14ac:dyDescent="0.3">
      <c r="A21" s="322" t="s">
        <v>70</v>
      </c>
      <c r="B21" s="373" t="s">
        <v>17</v>
      </c>
      <c r="C21" s="234">
        <f t="shared" ref="C21:J21" si="15">C5+C7+C9+C11+C13+C15+C17+C19</f>
        <v>548</v>
      </c>
      <c r="D21" s="235">
        <f t="shared" si="15"/>
        <v>2232</v>
      </c>
      <c r="E21" s="235">
        <f t="shared" si="15"/>
        <v>109</v>
      </c>
      <c r="F21" s="235">
        <f t="shared" si="15"/>
        <v>879</v>
      </c>
      <c r="G21" s="235">
        <f t="shared" si="15"/>
        <v>855</v>
      </c>
      <c r="H21" s="235" t="s">
        <v>13</v>
      </c>
      <c r="I21" s="236">
        <f t="shared" si="15"/>
        <v>580</v>
      </c>
      <c r="J21" s="323">
        <f t="shared" si="15"/>
        <v>5203</v>
      </c>
    </row>
    <row r="22" spans="1:10" ht="30.75" customHeight="1" thickBot="1" x14ac:dyDescent="0.35">
      <c r="A22" s="324"/>
      <c r="B22" s="374" t="s">
        <v>23</v>
      </c>
      <c r="C22" s="101">
        <f t="shared" ref="C22:I22" si="16">C21/C$21</f>
        <v>1</v>
      </c>
      <c r="D22" s="39">
        <f t="shared" si="16"/>
        <v>1</v>
      </c>
      <c r="E22" s="39">
        <f t="shared" si="16"/>
        <v>1</v>
      </c>
      <c r="F22" s="39">
        <f t="shared" si="16"/>
        <v>1</v>
      </c>
      <c r="G22" s="39">
        <f t="shared" si="16"/>
        <v>1</v>
      </c>
      <c r="H22" s="39" t="s">
        <v>14</v>
      </c>
      <c r="I22" s="41">
        <f t="shared" si="16"/>
        <v>1</v>
      </c>
      <c r="J22" s="168">
        <f>J21/J$21</f>
        <v>1</v>
      </c>
    </row>
    <row r="23" spans="1:10" ht="36" customHeight="1" thickBot="1" x14ac:dyDescent="0.35">
      <c r="A23" s="169"/>
      <c r="B23" s="170"/>
      <c r="C23" s="103"/>
      <c r="D23" s="103"/>
      <c r="E23" s="103"/>
      <c r="F23" s="103"/>
      <c r="G23" s="103" t="s">
        <v>154</v>
      </c>
      <c r="H23" s="103"/>
      <c r="I23" s="103"/>
      <c r="J23" s="103"/>
    </row>
    <row r="24" spans="1:10" ht="57" customHeight="1" x14ac:dyDescent="0.3">
      <c r="A24" s="325" t="s">
        <v>71</v>
      </c>
      <c r="B24" s="375" t="s">
        <v>17</v>
      </c>
      <c r="C24" s="376">
        <v>280</v>
      </c>
      <c r="D24" s="377">
        <v>146</v>
      </c>
      <c r="E24" s="377">
        <v>2</v>
      </c>
      <c r="F24" s="377">
        <v>11</v>
      </c>
      <c r="G24" s="377">
        <v>611</v>
      </c>
      <c r="H24" s="377" t="s">
        <v>13</v>
      </c>
      <c r="I24" s="378">
        <v>148</v>
      </c>
      <c r="J24" s="379">
        <f>SUM(C24:I24)</f>
        <v>1198</v>
      </c>
    </row>
    <row r="25" spans="1:10" ht="55.5" customHeight="1" thickBot="1" x14ac:dyDescent="0.35">
      <c r="A25" s="380" t="s">
        <v>55</v>
      </c>
      <c r="B25" s="381" t="s">
        <v>17</v>
      </c>
      <c r="C25" s="382">
        <f t="shared" ref="C25:J25" si="17">C26-C21-C24</f>
        <v>0</v>
      </c>
      <c r="D25" s="383">
        <f t="shared" si="17"/>
        <v>0</v>
      </c>
      <c r="E25" s="383">
        <f t="shared" si="17"/>
        <v>0</v>
      </c>
      <c r="F25" s="383">
        <f t="shared" si="17"/>
        <v>0</v>
      </c>
      <c r="G25" s="383">
        <f t="shared" si="17"/>
        <v>0</v>
      </c>
      <c r="H25" s="383">
        <f>H26</f>
        <v>1097</v>
      </c>
      <c r="I25" s="384">
        <f t="shared" si="17"/>
        <v>0</v>
      </c>
      <c r="J25" s="385">
        <f t="shared" si="17"/>
        <v>1097</v>
      </c>
    </row>
    <row r="26" spans="1:10" ht="54.75" customHeight="1" thickBot="1" x14ac:dyDescent="0.35">
      <c r="A26" s="386" t="s">
        <v>18</v>
      </c>
      <c r="B26" s="387" t="s">
        <v>17</v>
      </c>
      <c r="C26" s="382">
        <v>828</v>
      </c>
      <c r="D26" s="383">
        <v>2378</v>
      </c>
      <c r="E26" s="383">
        <v>111</v>
      </c>
      <c r="F26" s="383">
        <v>890</v>
      </c>
      <c r="G26" s="383">
        <v>1466</v>
      </c>
      <c r="H26" s="383">
        <v>1097</v>
      </c>
      <c r="I26" s="384">
        <v>728</v>
      </c>
      <c r="J26" s="385">
        <f>SUM(C26:I26)</f>
        <v>7498</v>
      </c>
    </row>
    <row r="27" spans="1:10" ht="54.75" customHeight="1" thickBot="1" x14ac:dyDescent="0.35">
      <c r="A27" s="182"/>
      <c r="B27" s="169"/>
      <c r="C27" s="183"/>
      <c r="D27" s="183"/>
      <c r="E27" s="183"/>
      <c r="F27" s="183"/>
      <c r="G27" s="183"/>
      <c r="H27" s="183"/>
      <c r="I27" s="183"/>
      <c r="J27" s="184"/>
    </row>
    <row r="28" spans="1:10" ht="36.75" customHeight="1" x14ac:dyDescent="0.3">
      <c r="A28" s="388" t="s">
        <v>19</v>
      </c>
      <c r="B28" s="389"/>
      <c r="C28" s="389"/>
      <c r="D28" s="23"/>
      <c r="E28" s="23"/>
      <c r="F28" s="23"/>
      <c r="G28" s="23"/>
      <c r="H28" s="23"/>
      <c r="I28" s="23"/>
      <c r="J28" s="187"/>
    </row>
    <row r="29" spans="1:10" ht="36.75" customHeight="1" x14ac:dyDescent="0.3">
      <c r="A29" s="390" t="s">
        <v>20</v>
      </c>
      <c r="B29" s="391"/>
      <c r="C29" s="392">
        <v>1</v>
      </c>
      <c r="D29" s="393">
        <v>2</v>
      </c>
      <c r="E29" s="393">
        <v>1</v>
      </c>
      <c r="F29" s="393">
        <v>2</v>
      </c>
      <c r="G29" s="393">
        <v>1</v>
      </c>
      <c r="H29" s="393">
        <v>0</v>
      </c>
      <c r="I29" s="393">
        <v>1</v>
      </c>
      <c r="J29" s="394">
        <f>SUM(C29:I29)</f>
        <v>8</v>
      </c>
    </row>
    <row r="30" spans="1:10" ht="36.75" customHeight="1" thickBot="1" x14ac:dyDescent="0.35">
      <c r="A30" s="395" t="s">
        <v>120</v>
      </c>
      <c r="B30" s="396"/>
      <c r="C30" s="397">
        <v>1</v>
      </c>
      <c r="D30" s="398">
        <v>2</v>
      </c>
      <c r="E30" s="398">
        <v>1</v>
      </c>
      <c r="F30" s="398">
        <v>2</v>
      </c>
      <c r="G30" s="398">
        <v>1</v>
      </c>
      <c r="H30" s="398">
        <v>1</v>
      </c>
      <c r="I30" s="399">
        <v>1</v>
      </c>
      <c r="J30" s="400">
        <f>SUM(C30:I30)</f>
        <v>9</v>
      </c>
    </row>
    <row r="31" spans="1:10" ht="31.5" customHeight="1" x14ac:dyDescent="0.3">
      <c r="A31" s="401" t="s">
        <v>21</v>
      </c>
      <c r="B31" s="169"/>
      <c r="C31" s="111"/>
      <c r="D31" s="111"/>
      <c r="E31" s="111"/>
      <c r="F31" s="111"/>
      <c r="G31" s="111"/>
      <c r="H31" s="111"/>
      <c r="I31" s="111"/>
      <c r="J31" s="111"/>
    </row>
    <row r="32" spans="1:10" ht="38.25" customHeight="1" x14ac:dyDescent="0.3">
      <c r="A32" s="402" t="s">
        <v>72</v>
      </c>
      <c r="B32" s="402"/>
      <c r="C32" s="402"/>
      <c r="D32" s="402"/>
      <c r="E32" s="402"/>
      <c r="F32" s="402"/>
      <c r="G32" s="402"/>
      <c r="H32" s="402"/>
      <c r="I32" s="402"/>
      <c r="J32" s="402"/>
    </row>
    <row r="33" spans="1:10" ht="28.5" customHeight="1" x14ac:dyDescent="0.3">
      <c r="A33" s="250" t="s">
        <v>138</v>
      </c>
      <c r="B33" s="250"/>
      <c r="C33" s="250"/>
      <c r="D33" s="250"/>
      <c r="E33" s="199"/>
      <c r="F33" s="199"/>
      <c r="G33" s="199"/>
      <c r="H33" s="199"/>
      <c r="I33" s="199"/>
      <c r="J33" s="199"/>
    </row>
    <row r="34" spans="1:10" ht="43.8" customHeight="1" x14ac:dyDescent="0.3">
      <c r="A34" s="250" t="s">
        <v>155</v>
      </c>
      <c r="B34" s="250"/>
      <c r="C34" s="250"/>
      <c r="D34" s="250"/>
      <c r="E34" s="199"/>
      <c r="F34" s="199"/>
      <c r="G34" s="199"/>
      <c r="H34" s="199"/>
      <c r="I34" s="199"/>
      <c r="J34" s="199"/>
    </row>
  </sheetData>
  <mergeCells count="19">
    <mergeCell ref="A34:D34"/>
    <mergeCell ref="A21:A22"/>
    <mergeCell ref="A28:C28"/>
    <mergeCell ref="A29:B29"/>
    <mergeCell ref="A30:B30"/>
    <mergeCell ref="A32:J32"/>
    <mergeCell ref="A33:D33"/>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6"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BED4A-685F-4DAD-8053-8026699E216B}">
  <sheetPr>
    <tabColor rgb="FF00FF00"/>
    <pageSetUpPr fitToPage="1"/>
  </sheetPr>
  <dimension ref="A1:L33"/>
  <sheetViews>
    <sheetView zoomScale="47" zoomScaleNormal="47" workbookViewId="0">
      <selection sqref="A1:J1"/>
    </sheetView>
  </sheetViews>
  <sheetFormatPr baseColWidth="10" defaultRowHeight="14.4" x14ac:dyDescent="0.3"/>
  <cols>
    <col min="1" max="1" width="57.88671875" customWidth="1"/>
    <col min="2" max="2" width="10.109375" customWidth="1"/>
    <col min="3" max="4" width="22.5546875" customWidth="1"/>
    <col min="5" max="5" width="27.5546875" customWidth="1"/>
    <col min="6" max="10" width="22.5546875" customWidth="1"/>
  </cols>
  <sheetData>
    <row r="1" spans="1:10" ht="34.5" customHeight="1" x14ac:dyDescent="0.3">
      <c r="A1" s="256" t="s">
        <v>133</v>
      </c>
      <c r="B1" s="256"/>
      <c r="C1" s="256"/>
      <c r="D1" s="256"/>
      <c r="E1" s="256"/>
      <c r="F1" s="256"/>
      <c r="G1" s="256"/>
      <c r="H1" s="256"/>
      <c r="I1" s="256"/>
      <c r="J1" s="256"/>
    </row>
    <row r="2" spans="1:10" ht="57" customHeight="1" thickBot="1" x14ac:dyDescent="0.35">
      <c r="A2" s="256" t="s">
        <v>156</v>
      </c>
      <c r="B2" s="256"/>
      <c r="C2" s="262"/>
      <c r="D2" s="262"/>
      <c r="E2" s="262"/>
      <c r="F2" s="262"/>
      <c r="G2" s="262"/>
      <c r="H2" s="262"/>
      <c r="I2" s="262"/>
      <c r="J2" s="262"/>
    </row>
    <row r="3" spans="1:10" ht="51.75" customHeight="1" thickBot="1" x14ac:dyDescent="0.35">
      <c r="A3" s="138" t="s">
        <v>73</v>
      </c>
      <c r="B3" s="139"/>
      <c r="C3" s="219" t="s">
        <v>1</v>
      </c>
      <c r="D3" s="140"/>
      <c r="E3" s="140"/>
      <c r="F3" s="140"/>
      <c r="G3" s="140"/>
      <c r="H3" s="140"/>
      <c r="I3" s="140"/>
      <c r="J3" s="141"/>
    </row>
    <row r="4" spans="1:10" ht="70.5" customHeight="1" thickBot="1" x14ac:dyDescent="0.35">
      <c r="A4" s="142"/>
      <c r="B4" s="143"/>
      <c r="C4" s="403" t="s">
        <v>2</v>
      </c>
      <c r="D4" s="145" t="s">
        <v>3</v>
      </c>
      <c r="E4" s="146" t="s">
        <v>4</v>
      </c>
      <c r="F4" s="145" t="s">
        <v>5</v>
      </c>
      <c r="G4" s="145" t="s">
        <v>6</v>
      </c>
      <c r="H4" s="146" t="s">
        <v>7</v>
      </c>
      <c r="I4" s="147" t="s">
        <v>8</v>
      </c>
      <c r="J4" s="148" t="s">
        <v>9</v>
      </c>
    </row>
    <row r="5" spans="1:10" ht="31.5" customHeight="1" x14ac:dyDescent="0.3">
      <c r="A5" s="404" t="s">
        <v>134</v>
      </c>
      <c r="B5" s="150" t="s">
        <v>10</v>
      </c>
      <c r="C5" s="220">
        <v>37</v>
      </c>
      <c r="D5" s="221" t="s">
        <v>13</v>
      </c>
      <c r="E5" s="221">
        <v>58</v>
      </c>
      <c r="F5" s="221">
        <v>113</v>
      </c>
      <c r="G5" s="221">
        <v>122</v>
      </c>
      <c r="H5" s="221" t="s">
        <v>13</v>
      </c>
      <c r="I5" s="222">
        <v>80</v>
      </c>
      <c r="J5" s="405">
        <f>SUM(C5:I5)</f>
        <v>410</v>
      </c>
    </row>
    <row r="6" spans="1:10" ht="31.5" customHeight="1" x14ac:dyDescent="0.3">
      <c r="A6" s="406"/>
      <c r="B6" s="224" t="s">
        <v>23</v>
      </c>
      <c r="C6" s="94">
        <f t="shared" ref="C6:J20" si="0">C5/C$23</f>
        <v>5.4977711738484397E-2</v>
      </c>
      <c r="D6" s="38" t="s">
        <v>14</v>
      </c>
      <c r="E6" s="38">
        <f t="shared" ref="E6" si="1">E5/E$23</f>
        <v>0.52252252252252251</v>
      </c>
      <c r="F6" s="38">
        <f t="shared" si="0"/>
        <v>0.12870159453302962</v>
      </c>
      <c r="G6" s="38">
        <f t="shared" si="0"/>
        <v>0.13160733549083065</v>
      </c>
      <c r="H6" s="38" t="s">
        <v>14</v>
      </c>
      <c r="I6" s="95">
        <f t="shared" si="0"/>
        <v>0.11267605633802817</v>
      </c>
      <c r="J6" s="96">
        <f t="shared" si="0"/>
        <v>0.12428008487420431</v>
      </c>
    </row>
    <row r="7" spans="1:10" ht="25.5" customHeight="1" x14ac:dyDescent="0.3">
      <c r="A7" s="407" t="s">
        <v>74</v>
      </c>
      <c r="B7" s="228" t="s">
        <v>17</v>
      </c>
      <c r="C7" s="159">
        <v>51</v>
      </c>
      <c r="D7" s="160" t="s">
        <v>13</v>
      </c>
      <c r="E7" s="160">
        <v>29</v>
      </c>
      <c r="F7" s="160">
        <v>331</v>
      </c>
      <c r="G7" s="160">
        <v>94</v>
      </c>
      <c r="H7" s="160" t="s">
        <v>13</v>
      </c>
      <c r="I7" s="229">
        <v>271</v>
      </c>
      <c r="J7" s="408">
        <f t="shared" ref="J7" si="2">SUM(C7:I7)</f>
        <v>776</v>
      </c>
    </row>
    <row r="8" spans="1:10" ht="25.5" customHeight="1" x14ac:dyDescent="0.3">
      <c r="A8" s="406"/>
      <c r="B8" s="224" t="s">
        <v>23</v>
      </c>
      <c r="C8" s="94">
        <f t="shared" ref="C8:J8" si="3">C7/C$23</f>
        <v>7.5780089153046057E-2</v>
      </c>
      <c r="D8" s="38" t="s">
        <v>14</v>
      </c>
      <c r="E8" s="38">
        <f t="shared" ref="E8" si="4">E7/E$23</f>
        <v>0.26126126126126126</v>
      </c>
      <c r="F8" s="38">
        <f t="shared" si="0"/>
        <v>0.37699316628701596</v>
      </c>
      <c r="G8" s="38">
        <f t="shared" si="3"/>
        <v>0.10140237324703344</v>
      </c>
      <c r="H8" s="38" t="s">
        <v>14</v>
      </c>
      <c r="I8" s="95">
        <f t="shared" si="3"/>
        <v>0.38169014084507041</v>
      </c>
      <c r="J8" s="96">
        <f t="shared" si="3"/>
        <v>0.23522279478629887</v>
      </c>
    </row>
    <row r="9" spans="1:10" ht="25.5" customHeight="1" x14ac:dyDescent="0.3">
      <c r="A9" s="407" t="s">
        <v>75</v>
      </c>
      <c r="B9" s="228" t="s">
        <v>17</v>
      </c>
      <c r="C9" s="159">
        <v>288</v>
      </c>
      <c r="D9" s="160" t="s">
        <v>13</v>
      </c>
      <c r="E9" s="160">
        <v>1</v>
      </c>
      <c r="F9" s="160">
        <v>62</v>
      </c>
      <c r="G9" s="160">
        <v>360</v>
      </c>
      <c r="H9" s="160" t="s">
        <v>13</v>
      </c>
      <c r="I9" s="229">
        <v>9</v>
      </c>
      <c r="J9" s="408">
        <f t="shared" ref="J9" si="5">SUM(C9:I9)</f>
        <v>720</v>
      </c>
    </row>
    <row r="10" spans="1:10" ht="25.5" customHeight="1" x14ac:dyDescent="0.3">
      <c r="A10" s="406"/>
      <c r="B10" s="224" t="s">
        <v>23</v>
      </c>
      <c r="C10" s="94">
        <f t="shared" ref="C10:J10" si="6">C9/C$23</f>
        <v>0.42793462109955421</v>
      </c>
      <c r="D10" s="38" t="s">
        <v>14</v>
      </c>
      <c r="E10" s="38">
        <f t="shared" ref="E10" si="7">E9/E$23</f>
        <v>9.0090090090090089E-3</v>
      </c>
      <c r="F10" s="38">
        <f t="shared" si="0"/>
        <v>7.0615034168564919E-2</v>
      </c>
      <c r="G10" s="38">
        <f t="shared" si="6"/>
        <v>0.38834951456310679</v>
      </c>
      <c r="H10" s="38" t="s">
        <v>14</v>
      </c>
      <c r="I10" s="95">
        <f t="shared" si="6"/>
        <v>1.2676056338028169E-2</v>
      </c>
      <c r="J10" s="96">
        <f t="shared" si="6"/>
        <v>0.21824795392543195</v>
      </c>
    </row>
    <row r="11" spans="1:10" ht="25.5" customHeight="1" x14ac:dyDescent="0.3">
      <c r="A11" s="407" t="s">
        <v>76</v>
      </c>
      <c r="B11" s="228" t="s">
        <v>17</v>
      </c>
      <c r="C11" s="159">
        <v>0</v>
      </c>
      <c r="D11" s="160" t="s">
        <v>13</v>
      </c>
      <c r="E11" s="160">
        <v>1</v>
      </c>
      <c r="F11" s="160">
        <v>19</v>
      </c>
      <c r="G11" s="160">
        <v>27</v>
      </c>
      <c r="H11" s="160" t="s">
        <v>13</v>
      </c>
      <c r="I11" s="229">
        <v>1</v>
      </c>
      <c r="J11" s="408">
        <f t="shared" ref="J11" si="8">SUM(C11:I11)</f>
        <v>48</v>
      </c>
    </row>
    <row r="12" spans="1:10" ht="25.5" customHeight="1" x14ac:dyDescent="0.3">
      <c r="A12" s="406"/>
      <c r="B12" s="224" t="s">
        <v>23</v>
      </c>
      <c r="C12" s="94">
        <f t="shared" ref="C12:J12" si="9">C11/C$23</f>
        <v>0</v>
      </c>
      <c r="D12" s="38" t="s">
        <v>14</v>
      </c>
      <c r="E12" s="38">
        <f t="shared" ref="E12" si="10">E11/E$23</f>
        <v>9.0090090090090089E-3</v>
      </c>
      <c r="F12" s="38">
        <f t="shared" si="0"/>
        <v>2.164009111617312E-2</v>
      </c>
      <c r="G12" s="38">
        <f t="shared" si="9"/>
        <v>2.9126213592233011E-2</v>
      </c>
      <c r="H12" s="38" t="s">
        <v>14</v>
      </c>
      <c r="I12" s="95">
        <f t="shared" si="9"/>
        <v>1.4084507042253522E-3</v>
      </c>
      <c r="J12" s="96">
        <f t="shared" si="9"/>
        <v>1.4549863595028797E-2</v>
      </c>
    </row>
    <row r="13" spans="1:10" ht="25.5" customHeight="1" x14ac:dyDescent="0.3">
      <c r="A13" s="407" t="s">
        <v>77</v>
      </c>
      <c r="B13" s="228" t="s">
        <v>17</v>
      </c>
      <c r="C13" s="159">
        <v>258</v>
      </c>
      <c r="D13" s="160" t="s">
        <v>13</v>
      </c>
      <c r="E13" s="160">
        <v>19</v>
      </c>
      <c r="F13" s="160">
        <v>284</v>
      </c>
      <c r="G13" s="160">
        <v>251</v>
      </c>
      <c r="H13" s="160" t="s">
        <v>13</v>
      </c>
      <c r="I13" s="229">
        <v>315</v>
      </c>
      <c r="J13" s="408">
        <f>SUM(C13:I13)</f>
        <v>1127</v>
      </c>
    </row>
    <row r="14" spans="1:10" ht="25.5" customHeight="1" x14ac:dyDescent="0.3">
      <c r="A14" s="406"/>
      <c r="B14" s="224" t="s">
        <v>23</v>
      </c>
      <c r="C14" s="94">
        <f t="shared" ref="C14:J14" si="11">C13/C$23</f>
        <v>0.38335809806835069</v>
      </c>
      <c r="D14" s="38" t="s">
        <v>14</v>
      </c>
      <c r="E14" s="38">
        <f t="shared" ref="E14" si="12">E13/E$23</f>
        <v>0.17117117117117117</v>
      </c>
      <c r="F14" s="38">
        <f t="shared" si="0"/>
        <v>0.32346241457858771</v>
      </c>
      <c r="G14" s="38">
        <f t="shared" si="11"/>
        <v>0.27076591154261059</v>
      </c>
      <c r="H14" s="38" t="s">
        <v>14</v>
      </c>
      <c r="I14" s="95">
        <f t="shared" si="11"/>
        <v>0.44366197183098594</v>
      </c>
      <c r="J14" s="96">
        <f t="shared" si="11"/>
        <v>0.34161867232494697</v>
      </c>
    </row>
    <row r="15" spans="1:10" ht="25.5" customHeight="1" x14ac:dyDescent="0.3">
      <c r="A15" s="407" t="s">
        <v>78</v>
      </c>
      <c r="B15" s="228" t="s">
        <v>17</v>
      </c>
      <c r="C15" s="159">
        <v>24</v>
      </c>
      <c r="D15" s="160" t="s">
        <v>13</v>
      </c>
      <c r="E15" s="160">
        <v>0</v>
      </c>
      <c r="F15" s="160">
        <v>15</v>
      </c>
      <c r="G15" s="160">
        <v>14</v>
      </c>
      <c r="H15" s="160" t="s">
        <v>13</v>
      </c>
      <c r="I15" s="229">
        <v>30</v>
      </c>
      <c r="J15" s="408">
        <f t="shared" ref="J15" si="13">SUM(C15:I15)</f>
        <v>83</v>
      </c>
    </row>
    <row r="16" spans="1:10" ht="25.5" customHeight="1" x14ac:dyDescent="0.3">
      <c r="A16" s="406"/>
      <c r="B16" s="224" t="s">
        <v>23</v>
      </c>
      <c r="C16" s="94">
        <f t="shared" ref="C16:J16" si="14">C15/C$23</f>
        <v>3.5661218424962851E-2</v>
      </c>
      <c r="D16" s="38" t="s">
        <v>14</v>
      </c>
      <c r="E16" s="38">
        <f t="shared" ref="E16" si="15">E15/E$23</f>
        <v>0</v>
      </c>
      <c r="F16" s="38">
        <f t="shared" si="0"/>
        <v>1.7084282460136675E-2</v>
      </c>
      <c r="G16" s="38">
        <f t="shared" si="14"/>
        <v>1.5102481121898598E-2</v>
      </c>
      <c r="H16" s="38" t="s">
        <v>14</v>
      </c>
      <c r="I16" s="95">
        <f t="shared" si="14"/>
        <v>4.2253521126760563E-2</v>
      </c>
      <c r="J16" s="96">
        <f t="shared" si="14"/>
        <v>2.5159139133070628E-2</v>
      </c>
    </row>
    <row r="17" spans="1:12" ht="25.5" customHeight="1" x14ac:dyDescent="0.3">
      <c r="A17" s="407" t="s">
        <v>79</v>
      </c>
      <c r="B17" s="228" t="s">
        <v>17</v>
      </c>
      <c r="C17" s="159">
        <v>13</v>
      </c>
      <c r="D17" s="160" t="s">
        <v>13</v>
      </c>
      <c r="E17" s="160">
        <v>2</v>
      </c>
      <c r="F17" s="160">
        <v>14</v>
      </c>
      <c r="G17" s="160">
        <v>53</v>
      </c>
      <c r="H17" s="160" t="s">
        <v>13</v>
      </c>
      <c r="I17" s="229">
        <v>2</v>
      </c>
      <c r="J17" s="408">
        <f t="shared" ref="J17" si="16">SUM(C17:I17)</f>
        <v>84</v>
      </c>
    </row>
    <row r="18" spans="1:12" ht="25.5" customHeight="1" x14ac:dyDescent="0.3">
      <c r="A18" s="406"/>
      <c r="B18" s="224" t="s">
        <v>23</v>
      </c>
      <c r="C18" s="94">
        <f t="shared" ref="C18:J18" si="17">C17/C$23</f>
        <v>1.9316493313521546E-2</v>
      </c>
      <c r="D18" s="38" t="s">
        <v>14</v>
      </c>
      <c r="E18" s="38">
        <f t="shared" ref="E18" si="18">E17/E$23</f>
        <v>1.8018018018018018E-2</v>
      </c>
      <c r="F18" s="38">
        <f t="shared" si="0"/>
        <v>1.5945330296127564E-2</v>
      </c>
      <c r="G18" s="38">
        <f t="shared" si="17"/>
        <v>5.7173678532901832E-2</v>
      </c>
      <c r="H18" s="38" t="s">
        <v>14</v>
      </c>
      <c r="I18" s="95">
        <f t="shared" si="17"/>
        <v>2.8169014084507044E-3</v>
      </c>
      <c r="J18" s="96">
        <f t="shared" si="17"/>
        <v>2.5462261291300393E-2</v>
      </c>
    </row>
    <row r="19" spans="1:12" ht="25.5" customHeight="1" x14ac:dyDescent="0.3">
      <c r="A19" s="407" t="s">
        <v>80</v>
      </c>
      <c r="B19" s="228" t="s">
        <v>17</v>
      </c>
      <c r="C19" s="159">
        <v>2</v>
      </c>
      <c r="D19" s="160" t="s">
        <v>13</v>
      </c>
      <c r="E19" s="160">
        <v>0</v>
      </c>
      <c r="F19" s="160">
        <v>1</v>
      </c>
      <c r="G19" s="160">
        <v>6</v>
      </c>
      <c r="H19" s="160" t="s">
        <v>13</v>
      </c>
      <c r="I19" s="229">
        <v>0</v>
      </c>
      <c r="J19" s="408">
        <f t="shared" ref="J19" si="19">SUM(C19:I19)</f>
        <v>9</v>
      </c>
    </row>
    <row r="20" spans="1:12" ht="25.5" customHeight="1" x14ac:dyDescent="0.3">
      <c r="A20" s="406"/>
      <c r="B20" s="224" t="s">
        <v>23</v>
      </c>
      <c r="C20" s="94">
        <f t="shared" ref="C20:J20" si="20">C19/C$23</f>
        <v>2.9717682020802376E-3</v>
      </c>
      <c r="D20" s="38" t="s">
        <v>14</v>
      </c>
      <c r="E20" s="38">
        <f t="shared" ref="E20" si="21">E19/E$23</f>
        <v>0</v>
      </c>
      <c r="F20" s="38">
        <f t="shared" si="0"/>
        <v>1.1389521640091116E-3</v>
      </c>
      <c r="G20" s="38">
        <f t="shared" si="20"/>
        <v>6.4724919093851136E-3</v>
      </c>
      <c r="H20" s="38" t="s">
        <v>14</v>
      </c>
      <c r="I20" s="95">
        <f t="shared" si="20"/>
        <v>0</v>
      </c>
      <c r="J20" s="96">
        <f t="shared" si="20"/>
        <v>2.7280994240678992E-3</v>
      </c>
    </row>
    <row r="21" spans="1:12" ht="25.5" customHeight="1" x14ac:dyDescent="0.3">
      <c r="A21" s="407" t="s">
        <v>81</v>
      </c>
      <c r="B21" s="228" t="s">
        <v>17</v>
      </c>
      <c r="C21" s="159">
        <v>0</v>
      </c>
      <c r="D21" s="160" t="s">
        <v>13</v>
      </c>
      <c r="E21" s="160">
        <v>1</v>
      </c>
      <c r="F21" s="160">
        <v>39</v>
      </c>
      <c r="G21" s="160">
        <v>0</v>
      </c>
      <c r="H21" s="160" t="s">
        <v>13</v>
      </c>
      <c r="I21" s="229">
        <v>2</v>
      </c>
      <c r="J21" s="408">
        <f t="shared" ref="J21" si="22">SUM(C21:I21)</f>
        <v>42</v>
      </c>
    </row>
    <row r="22" spans="1:12" ht="25.5" customHeight="1" thickBot="1" x14ac:dyDescent="0.35">
      <c r="A22" s="404"/>
      <c r="B22" s="228" t="s">
        <v>23</v>
      </c>
      <c r="C22" s="97">
        <f t="shared" ref="C22:J22" si="23">C21/C$23</f>
        <v>0</v>
      </c>
      <c r="D22" s="98" t="s">
        <v>14</v>
      </c>
      <c r="E22" s="98">
        <f t="shared" ref="E22:F22" si="24">E21/E$23</f>
        <v>9.0090090090090089E-3</v>
      </c>
      <c r="F22" s="98">
        <f t="shared" si="24"/>
        <v>4.441913439635535E-2</v>
      </c>
      <c r="G22" s="98">
        <f t="shared" si="23"/>
        <v>0</v>
      </c>
      <c r="H22" s="98" t="s">
        <v>14</v>
      </c>
      <c r="I22" s="99">
        <f t="shared" si="23"/>
        <v>2.8169014084507044E-3</v>
      </c>
      <c r="J22" s="100">
        <f t="shared" si="23"/>
        <v>1.2731130645650197E-2</v>
      </c>
    </row>
    <row r="23" spans="1:12" ht="27" customHeight="1" x14ac:dyDescent="0.3">
      <c r="A23" s="138" t="s">
        <v>82</v>
      </c>
      <c r="B23" s="150" t="s">
        <v>17</v>
      </c>
      <c r="C23" s="234">
        <f t="shared" ref="C23:J23" si="25">C5+C7+C9+C11+C13+C15+C17+C19+C21</f>
        <v>673</v>
      </c>
      <c r="D23" s="235" t="s">
        <v>13</v>
      </c>
      <c r="E23" s="235">
        <f t="shared" ref="E23:F23" si="26">E5+E7+E9+E11+E13+E15+E17+E19+E21</f>
        <v>111</v>
      </c>
      <c r="F23" s="235">
        <f t="shared" si="26"/>
        <v>878</v>
      </c>
      <c r="G23" s="235">
        <f t="shared" si="25"/>
        <v>927</v>
      </c>
      <c r="H23" s="235" t="s">
        <v>13</v>
      </c>
      <c r="I23" s="236">
        <f t="shared" si="25"/>
        <v>710</v>
      </c>
      <c r="J23" s="187">
        <f t="shared" si="25"/>
        <v>3299</v>
      </c>
    </row>
    <row r="24" spans="1:12" ht="27" customHeight="1" thickBot="1" x14ac:dyDescent="0.35">
      <c r="A24" s="142"/>
      <c r="B24" s="231" t="s">
        <v>23</v>
      </c>
      <c r="C24" s="101">
        <f t="shared" ref="C24:I24" si="27">C23/C$23</f>
        <v>1</v>
      </c>
      <c r="D24" s="39" t="s">
        <v>14</v>
      </c>
      <c r="E24" s="39">
        <f t="shared" ref="E24:F24" si="28">E23/E$23</f>
        <v>1</v>
      </c>
      <c r="F24" s="39">
        <f t="shared" si="28"/>
        <v>1</v>
      </c>
      <c r="G24" s="39">
        <f t="shared" si="27"/>
        <v>1</v>
      </c>
      <c r="H24" s="39" t="s">
        <v>14</v>
      </c>
      <c r="I24" s="41">
        <f t="shared" si="27"/>
        <v>1</v>
      </c>
      <c r="J24" s="102">
        <f>J23/J$23</f>
        <v>1</v>
      </c>
    </row>
    <row r="25" spans="1:12" ht="36" customHeight="1" thickBot="1" x14ac:dyDescent="0.35">
      <c r="A25" s="169"/>
      <c r="B25" s="170"/>
      <c r="C25" s="103"/>
      <c r="D25" s="103"/>
      <c r="E25" s="103"/>
      <c r="F25" s="103"/>
      <c r="G25" s="103"/>
      <c r="H25" s="103"/>
      <c r="I25" s="103"/>
      <c r="J25" s="103"/>
    </row>
    <row r="26" spans="1:12" ht="45.75" customHeight="1" x14ac:dyDescent="0.3">
      <c r="A26" s="325" t="s">
        <v>83</v>
      </c>
      <c r="B26" s="172" t="s">
        <v>17</v>
      </c>
      <c r="C26" s="173">
        <v>155</v>
      </c>
      <c r="D26" s="174" t="s">
        <v>13</v>
      </c>
      <c r="E26" s="409">
        <v>0</v>
      </c>
      <c r="F26" s="174">
        <v>12</v>
      </c>
      <c r="G26" s="174">
        <v>539</v>
      </c>
      <c r="H26" s="174" t="s">
        <v>13</v>
      </c>
      <c r="I26" s="175">
        <v>18</v>
      </c>
      <c r="J26" s="176">
        <f>SUM(C26:I26)</f>
        <v>724</v>
      </c>
    </row>
    <row r="27" spans="1:12" ht="45.75" customHeight="1" thickBot="1" x14ac:dyDescent="0.35">
      <c r="A27" s="380" t="s">
        <v>55</v>
      </c>
      <c r="B27" s="231" t="s">
        <v>17</v>
      </c>
      <c r="C27" s="410">
        <f t="shared" ref="C27:J27" si="29">C28-C23-C26</f>
        <v>0</v>
      </c>
      <c r="D27" s="328">
        <f>D28</f>
        <v>2378</v>
      </c>
      <c r="E27" s="411">
        <f t="shared" si="29"/>
        <v>0</v>
      </c>
      <c r="F27" s="411">
        <f t="shared" si="29"/>
        <v>0</v>
      </c>
      <c r="G27" s="411">
        <f t="shared" si="29"/>
        <v>0</v>
      </c>
      <c r="H27" s="328">
        <f>H28</f>
        <v>1097</v>
      </c>
      <c r="I27" s="412">
        <f t="shared" si="29"/>
        <v>0</v>
      </c>
      <c r="J27" s="413">
        <f t="shared" si="29"/>
        <v>3475</v>
      </c>
      <c r="L27" s="104"/>
    </row>
    <row r="28" spans="1:12" ht="45.75" customHeight="1" thickBot="1" x14ac:dyDescent="0.35">
      <c r="A28" s="386" t="s">
        <v>18</v>
      </c>
      <c r="B28" s="231" t="s">
        <v>17</v>
      </c>
      <c r="C28" s="327">
        <v>828</v>
      </c>
      <c r="D28" s="328">
        <v>2378</v>
      </c>
      <c r="E28" s="328">
        <v>111</v>
      </c>
      <c r="F28" s="328">
        <v>890</v>
      </c>
      <c r="G28" s="328">
        <v>1466</v>
      </c>
      <c r="H28" s="328">
        <v>1097</v>
      </c>
      <c r="I28" s="329">
        <v>728</v>
      </c>
      <c r="J28" s="330">
        <f>SUM(C28:I28)</f>
        <v>7498</v>
      </c>
    </row>
    <row r="29" spans="1:12" ht="48.75" customHeight="1" thickBot="1" x14ac:dyDescent="0.35">
      <c r="A29" s="182"/>
      <c r="B29" s="169"/>
      <c r="C29" s="183"/>
      <c r="D29" s="183"/>
      <c r="E29" s="183"/>
      <c r="F29" s="183"/>
      <c r="G29" s="183"/>
      <c r="H29" s="183"/>
      <c r="I29" s="183"/>
      <c r="J29" s="184"/>
    </row>
    <row r="30" spans="1:12" ht="39.75" customHeight="1" x14ac:dyDescent="0.3">
      <c r="A30" s="185" t="s">
        <v>19</v>
      </c>
      <c r="B30" s="186"/>
      <c r="C30" s="186"/>
      <c r="D30" s="23"/>
      <c r="E30" s="23"/>
      <c r="F30" s="23"/>
      <c r="G30" s="23"/>
      <c r="H30" s="23"/>
      <c r="I30" s="23"/>
      <c r="J30" s="187"/>
    </row>
    <row r="31" spans="1:12" ht="39.75" customHeight="1" x14ac:dyDescent="0.3">
      <c r="A31" s="188" t="s">
        <v>20</v>
      </c>
      <c r="B31" s="189"/>
      <c r="C31" s="190">
        <v>1</v>
      </c>
      <c r="D31" s="191">
        <v>0</v>
      </c>
      <c r="E31" s="191">
        <v>1</v>
      </c>
      <c r="F31" s="191">
        <v>2</v>
      </c>
      <c r="G31" s="191">
        <v>1</v>
      </c>
      <c r="H31" s="191">
        <v>0</v>
      </c>
      <c r="I31" s="191">
        <v>1</v>
      </c>
      <c r="J31" s="192">
        <f>SUM(C31:I31)</f>
        <v>6</v>
      </c>
    </row>
    <row r="32" spans="1:12" ht="39.75" customHeight="1" thickBot="1" x14ac:dyDescent="0.35">
      <c r="A32" s="193" t="s">
        <v>120</v>
      </c>
      <c r="B32" s="194"/>
      <c r="C32" s="195">
        <v>1</v>
      </c>
      <c r="D32" s="196">
        <v>2</v>
      </c>
      <c r="E32" s="196">
        <v>1</v>
      </c>
      <c r="F32" s="196">
        <v>2</v>
      </c>
      <c r="G32" s="196">
        <v>1</v>
      </c>
      <c r="H32" s="196">
        <v>1</v>
      </c>
      <c r="I32" s="197">
        <v>1</v>
      </c>
      <c r="J32" s="198">
        <f>SUM(C32:I32)</f>
        <v>9</v>
      </c>
    </row>
    <row r="33" spans="1:10" ht="26.25" customHeight="1" x14ac:dyDescent="0.3">
      <c r="A33" s="414" t="s">
        <v>21</v>
      </c>
      <c r="B33" s="415"/>
      <c r="C33" s="111"/>
      <c r="D33" s="111"/>
      <c r="E33" s="111"/>
      <c r="F33" s="111"/>
      <c r="G33" s="111"/>
      <c r="H33" s="111"/>
      <c r="I33" s="111"/>
      <c r="J33" s="111"/>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19DAD-B78A-4EC6-9C43-8150799D3BEF}">
  <sheetPr>
    <tabColor rgb="FF00FF00"/>
    <pageSetUpPr fitToPage="1"/>
  </sheetPr>
  <dimension ref="A1:O42"/>
  <sheetViews>
    <sheetView zoomScale="46" zoomScaleNormal="46" workbookViewId="0">
      <selection sqref="A1:J1"/>
    </sheetView>
  </sheetViews>
  <sheetFormatPr baseColWidth="10" defaultRowHeight="14.4" x14ac:dyDescent="0.3"/>
  <cols>
    <col min="1" max="1" width="51.88671875" customWidth="1"/>
    <col min="2" max="2" width="13.88671875" customWidth="1"/>
    <col min="3" max="4" width="24.44140625" customWidth="1"/>
    <col min="5" max="5" width="26.44140625" customWidth="1"/>
    <col min="6" max="10" width="24.44140625" customWidth="1"/>
  </cols>
  <sheetData>
    <row r="1" spans="1:15" ht="57" customHeight="1" x14ac:dyDescent="0.3">
      <c r="A1" s="416" t="s">
        <v>135</v>
      </c>
      <c r="B1" s="416"/>
      <c r="C1" s="416"/>
      <c r="D1" s="416"/>
      <c r="E1" s="416"/>
      <c r="F1" s="416"/>
      <c r="G1" s="416"/>
      <c r="H1" s="416"/>
      <c r="I1" s="416"/>
      <c r="J1" s="416"/>
    </row>
    <row r="2" spans="1:15" ht="57" customHeight="1" thickBot="1" x14ac:dyDescent="0.35">
      <c r="A2" s="416" t="s">
        <v>157</v>
      </c>
      <c r="B2" s="416"/>
      <c r="C2" s="417"/>
      <c r="D2" s="417"/>
      <c r="E2" s="417"/>
      <c r="F2" s="417"/>
      <c r="G2" s="417"/>
      <c r="H2" s="417"/>
      <c r="I2" s="417"/>
      <c r="J2" s="417"/>
    </row>
    <row r="3" spans="1:15" ht="51.75" customHeight="1" thickBot="1" x14ac:dyDescent="0.35">
      <c r="A3" s="138" t="s">
        <v>84</v>
      </c>
      <c r="B3" s="139"/>
      <c r="C3" s="219" t="s">
        <v>1</v>
      </c>
      <c r="D3" s="140"/>
      <c r="E3" s="140"/>
      <c r="F3" s="140"/>
      <c r="G3" s="140"/>
      <c r="H3" s="140"/>
      <c r="I3" s="140"/>
      <c r="J3" s="141"/>
      <c r="K3" s="199"/>
      <c r="L3" s="199"/>
      <c r="M3" s="199"/>
      <c r="N3" s="199"/>
      <c r="O3" s="199"/>
    </row>
    <row r="4" spans="1:15" ht="61.2" customHeight="1" thickBot="1" x14ac:dyDescent="0.35">
      <c r="A4" s="142"/>
      <c r="B4" s="143"/>
      <c r="C4" s="144" t="s">
        <v>2</v>
      </c>
      <c r="D4" s="146" t="s">
        <v>3</v>
      </c>
      <c r="E4" s="146" t="s">
        <v>158</v>
      </c>
      <c r="F4" s="145" t="s">
        <v>5</v>
      </c>
      <c r="G4" s="145" t="s">
        <v>6</v>
      </c>
      <c r="H4" s="146" t="s">
        <v>7</v>
      </c>
      <c r="I4" s="147" t="s">
        <v>8</v>
      </c>
      <c r="J4" s="148" t="s">
        <v>9</v>
      </c>
      <c r="K4" s="199"/>
      <c r="L4" s="199"/>
      <c r="M4" s="199"/>
      <c r="N4" s="199"/>
      <c r="O4" s="199"/>
    </row>
    <row r="5" spans="1:15" ht="31.5" customHeight="1" x14ac:dyDescent="0.3">
      <c r="A5" s="404" t="s">
        <v>85</v>
      </c>
      <c r="B5" s="150" t="s">
        <v>17</v>
      </c>
      <c r="C5" s="220">
        <v>811</v>
      </c>
      <c r="D5" s="221">
        <v>0</v>
      </c>
      <c r="E5" s="221">
        <v>0</v>
      </c>
      <c r="F5" s="221">
        <v>15</v>
      </c>
      <c r="G5" s="221">
        <v>86</v>
      </c>
      <c r="H5" s="221" t="s">
        <v>13</v>
      </c>
      <c r="I5" s="222">
        <v>3</v>
      </c>
      <c r="J5" s="355">
        <f>SUM(C5:I5)</f>
        <v>915</v>
      </c>
      <c r="K5" s="199"/>
      <c r="L5" s="199"/>
      <c r="M5" s="199"/>
      <c r="N5" s="199"/>
      <c r="O5" s="199"/>
    </row>
    <row r="6" spans="1:15" ht="31.5" customHeight="1" x14ac:dyDescent="0.3">
      <c r="A6" s="406"/>
      <c r="B6" s="224" t="s">
        <v>23</v>
      </c>
      <c r="C6" s="94">
        <f t="shared" ref="C6" si="0">C5/C$29</f>
        <v>0.97946859903381644</v>
      </c>
      <c r="D6" s="38">
        <v>0</v>
      </c>
      <c r="E6" s="38">
        <v>0</v>
      </c>
      <c r="F6" s="38">
        <v>0</v>
      </c>
      <c r="G6" s="38">
        <v>0</v>
      </c>
      <c r="H6" s="38" t="s">
        <v>14</v>
      </c>
      <c r="I6" s="95">
        <v>0</v>
      </c>
      <c r="J6" s="361">
        <f t="shared" ref="J6" si="1">J5/J$29</f>
        <v>0.15593047034764826</v>
      </c>
      <c r="K6" s="199"/>
      <c r="L6" s="199"/>
      <c r="M6" s="199"/>
      <c r="N6" s="199"/>
      <c r="O6" s="199"/>
    </row>
    <row r="7" spans="1:15" ht="25.5" customHeight="1" x14ac:dyDescent="0.3">
      <c r="A7" s="407" t="s">
        <v>86</v>
      </c>
      <c r="B7" s="228" t="s">
        <v>17</v>
      </c>
      <c r="C7" s="159">
        <v>5</v>
      </c>
      <c r="D7" s="160">
        <v>0</v>
      </c>
      <c r="E7" s="160">
        <v>104</v>
      </c>
      <c r="F7" s="160">
        <v>8</v>
      </c>
      <c r="G7" s="160">
        <v>0</v>
      </c>
      <c r="H7" s="160" t="s">
        <v>13</v>
      </c>
      <c r="I7" s="229">
        <v>0</v>
      </c>
      <c r="J7" s="366">
        <f t="shared" ref="J7" si="2">SUM(C7:I7)</f>
        <v>117</v>
      </c>
      <c r="K7" s="199"/>
      <c r="L7" s="199"/>
      <c r="M7" s="199"/>
      <c r="N7" s="199"/>
      <c r="O7" s="199"/>
    </row>
    <row r="8" spans="1:15" ht="25.5" customHeight="1" x14ac:dyDescent="0.3">
      <c r="A8" s="406"/>
      <c r="B8" s="224" t="s">
        <v>23</v>
      </c>
      <c r="C8" s="94">
        <f t="shared" ref="C8:D8" si="3">C7/C$29</f>
        <v>6.038647342995169E-3</v>
      </c>
      <c r="D8" s="38">
        <f t="shared" si="3"/>
        <v>0</v>
      </c>
      <c r="E8" s="38">
        <v>0</v>
      </c>
      <c r="F8" s="38">
        <v>0</v>
      </c>
      <c r="G8" s="38">
        <v>0</v>
      </c>
      <c r="H8" s="38" t="s">
        <v>14</v>
      </c>
      <c r="I8" s="95">
        <v>0</v>
      </c>
      <c r="J8" s="361">
        <f t="shared" ref="J8" si="4">J7/J$29</f>
        <v>1.9938650306748466E-2</v>
      </c>
      <c r="K8" s="199"/>
      <c r="L8" s="199"/>
      <c r="M8" s="199"/>
      <c r="N8" s="199"/>
      <c r="O8" s="199"/>
    </row>
    <row r="9" spans="1:15" ht="25.5" customHeight="1" x14ac:dyDescent="0.3">
      <c r="A9" s="407" t="s">
        <v>87</v>
      </c>
      <c r="B9" s="228" t="s">
        <v>17</v>
      </c>
      <c r="C9" s="159">
        <v>0</v>
      </c>
      <c r="D9" s="160">
        <v>2084</v>
      </c>
      <c r="E9" s="160">
        <v>0</v>
      </c>
      <c r="F9" s="160">
        <v>9</v>
      </c>
      <c r="G9" s="160">
        <v>43</v>
      </c>
      <c r="H9" s="160" t="s">
        <v>13</v>
      </c>
      <c r="I9" s="229">
        <v>27</v>
      </c>
      <c r="J9" s="366">
        <f t="shared" ref="J9" si="5">SUM(C9:I9)</f>
        <v>2163</v>
      </c>
      <c r="K9" s="199"/>
      <c r="L9" s="199"/>
      <c r="M9" s="199"/>
      <c r="N9" s="199"/>
      <c r="O9" s="199"/>
    </row>
    <row r="10" spans="1:15" ht="25.5" customHeight="1" x14ac:dyDescent="0.3">
      <c r="A10" s="406"/>
      <c r="B10" s="224" t="s">
        <v>23</v>
      </c>
      <c r="C10" s="94">
        <f t="shared" ref="C10:D10" si="6">C9/C$29</f>
        <v>0</v>
      </c>
      <c r="D10" s="38">
        <f t="shared" si="6"/>
        <v>1</v>
      </c>
      <c r="E10" s="38">
        <v>0</v>
      </c>
      <c r="F10" s="38">
        <v>0</v>
      </c>
      <c r="G10" s="38">
        <v>0</v>
      </c>
      <c r="H10" s="38" t="s">
        <v>14</v>
      </c>
      <c r="I10" s="95">
        <v>0</v>
      </c>
      <c r="J10" s="361">
        <f t="shared" ref="J10" si="7">J9/J$29</f>
        <v>0.36860940695296524</v>
      </c>
      <c r="K10" s="199"/>
      <c r="L10" s="199"/>
      <c r="M10" s="199"/>
      <c r="N10" s="199"/>
      <c r="O10" s="199"/>
    </row>
    <row r="11" spans="1:15" ht="25.5" customHeight="1" x14ac:dyDescent="0.3">
      <c r="A11" s="407" t="s">
        <v>88</v>
      </c>
      <c r="B11" s="228" t="s">
        <v>17</v>
      </c>
      <c r="C11" s="159">
        <v>5</v>
      </c>
      <c r="D11" s="160">
        <v>0</v>
      </c>
      <c r="E11" s="160">
        <v>0</v>
      </c>
      <c r="F11" s="160">
        <v>809</v>
      </c>
      <c r="G11" s="160">
        <v>18</v>
      </c>
      <c r="H11" s="160" t="s">
        <v>13</v>
      </c>
      <c r="I11" s="229">
        <v>2</v>
      </c>
      <c r="J11" s="366">
        <f t="shared" ref="J11" si="8">SUM(C11:I11)</f>
        <v>834</v>
      </c>
      <c r="K11" s="199"/>
      <c r="L11" s="199"/>
      <c r="M11" s="199"/>
      <c r="N11" s="199"/>
      <c r="O11" s="199"/>
    </row>
    <row r="12" spans="1:15" ht="25.5" customHeight="1" x14ac:dyDescent="0.3">
      <c r="A12" s="406"/>
      <c r="B12" s="224" t="s">
        <v>23</v>
      </c>
      <c r="C12" s="94">
        <f t="shared" ref="C12:D12" si="9">C11/C$29</f>
        <v>6.038647342995169E-3</v>
      </c>
      <c r="D12" s="38">
        <f t="shared" si="9"/>
        <v>0</v>
      </c>
      <c r="E12" s="38">
        <v>0</v>
      </c>
      <c r="F12" s="38">
        <v>0</v>
      </c>
      <c r="G12" s="38">
        <v>0</v>
      </c>
      <c r="H12" s="38" t="s">
        <v>14</v>
      </c>
      <c r="I12" s="95">
        <v>0</v>
      </c>
      <c r="J12" s="361">
        <f t="shared" ref="J12" si="10">J11/J$29</f>
        <v>0.14212678936605316</v>
      </c>
      <c r="K12" s="199"/>
      <c r="L12" s="199"/>
      <c r="M12" s="199"/>
      <c r="N12" s="199"/>
      <c r="O12" s="199"/>
    </row>
    <row r="13" spans="1:15" ht="25.5" customHeight="1" x14ac:dyDescent="0.3">
      <c r="A13" s="407" t="s">
        <v>89</v>
      </c>
      <c r="B13" s="228" t="s">
        <v>17</v>
      </c>
      <c r="C13" s="159">
        <v>3</v>
      </c>
      <c r="D13" s="160">
        <v>0</v>
      </c>
      <c r="E13" s="160">
        <v>0</v>
      </c>
      <c r="F13" s="160">
        <v>3</v>
      </c>
      <c r="G13" s="160">
        <v>1008</v>
      </c>
      <c r="H13" s="160" t="s">
        <v>13</v>
      </c>
      <c r="I13" s="229">
        <v>4</v>
      </c>
      <c r="J13" s="366">
        <f t="shared" ref="J13" si="11">SUM(C13:I13)</f>
        <v>1018</v>
      </c>
      <c r="K13" s="199"/>
      <c r="L13" s="199"/>
      <c r="M13" s="199"/>
      <c r="N13" s="199"/>
      <c r="O13" s="199"/>
    </row>
    <row r="14" spans="1:15" ht="25.5" customHeight="1" x14ac:dyDescent="0.3">
      <c r="A14" s="406"/>
      <c r="B14" s="224" t="s">
        <v>23</v>
      </c>
      <c r="C14" s="94">
        <f t="shared" ref="C14:D14" si="12">C13/C$29</f>
        <v>3.6231884057971015E-3</v>
      </c>
      <c r="D14" s="38">
        <f t="shared" si="12"/>
        <v>0</v>
      </c>
      <c r="E14" s="38">
        <v>0</v>
      </c>
      <c r="F14" s="38">
        <v>0</v>
      </c>
      <c r="G14" s="38">
        <v>0</v>
      </c>
      <c r="H14" s="38" t="s">
        <v>14</v>
      </c>
      <c r="I14" s="95">
        <v>0</v>
      </c>
      <c r="J14" s="361">
        <f t="shared" ref="J14" si="13">J13/J$29</f>
        <v>0.17348329925017042</v>
      </c>
      <c r="K14" s="199"/>
      <c r="L14" s="199"/>
      <c r="M14" s="199"/>
      <c r="N14" s="199"/>
      <c r="O14" s="199"/>
    </row>
    <row r="15" spans="1:15" ht="25.5" customHeight="1" x14ac:dyDescent="0.3">
      <c r="A15" s="407" t="s">
        <v>90</v>
      </c>
      <c r="B15" s="228" t="s">
        <v>17</v>
      </c>
      <c r="C15" s="159">
        <v>0</v>
      </c>
      <c r="D15" s="160">
        <v>0</v>
      </c>
      <c r="E15" s="160">
        <v>0</v>
      </c>
      <c r="F15" s="160">
        <v>7</v>
      </c>
      <c r="G15" s="160">
        <v>0</v>
      </c>
      <c r="H15" s="160" t="s">
        <v>13</v>
      </c>
      <c r="I15" s="229">
        <v>4</v>
      </c>
      <c r="J15" s="366">
        <f t="shared" ref="J15" si="14">SUM(C15:I15)</f>
        <v>11</v>
      </c>
      <c r="K15" s="199"/>
      <c r="L15" s="199"/>
      <c r="M15" s="199"/>
      <c r="N15" s="199"/>
      <c r="O15" s="199"/>
    </row>
    <row r="16" spans="1:15" ht="25.5" customHeight="1" x14ac:dyDescent="0.3">
      <c r="A16" s="406"/>
      <c r="B16" s="224" t="s">
        <v>23</v>
      </c>
      <c r="C16" s="94">
        <f t="shared" ref="C16:D16" si="15">C15/C$29</f>
        <v>0</v>
      </c>
      <c r="D16" s="38">
        <f t="shared" si="15"/>
        <v>0</v>
      </c>
      <c r="E16" s="38">
        <v>0</v>
      </c>
      <c r="F16" s="38">
        <v>0</v>
      </c>
      <c r="G16" s="38">
        <v>0</v>
      </c>
      <c r="H16" s="38" t="s">
        <v>14</v>
      </c>
      <c r="I16" s="95">
        <v>0</v>
      </c>
      <c r="J16" s="361">
        <f t="shared" ref="J16" si="16">J15/J$29</f>
        <v>1.874573960463531E-3</v>
      </c>
      <c r="K16" s="199"/>
      <c r="L16" s="199"/>
      <c r="M16" s="199"/>
      <c r="N16" s="199"/>
      <c r="O16" s="199"/>
    </row>
    <row r="17" spans="1:15" ht="25.5" customHeight="1" x14ac:dyDescent="0.3">
      <c r="A17" s="407" t="s">
        <v>91</v>
      </c>
      <c r="B17" s="228" t="s">
        <v>17</v>
      </c>
      <c r="C17" s="159">
        <v>0</v>
      </c>
      <c r="D17" s="160">
        <v>0</v>
      </c>
      <c r="E17" s="160">
        <v>0</v>
      </c>
      <c r="F17" s="160">
        <v>0</v>
      </c>
      <c r="G17" s="160">
        <v>0</v>
      </c>
      <c r="H17" s="160" t="s">
        <v>13</v>
      </c>
      <c r="I17" s="229">
        <v>646</v>
      </c>
      <c r="J17" s="366">
        <f t="shared" ref="J17" si="17">SUM(C17:I17)</f>
        <v>646</v>
      </c>
      <c r="K17" s="199"/>
      <c r="L17" s="199"/>
      <c r="M17" s="199"/>
      <c r="N17" s="199"/>
      <c r="O17" s="199"/>
    </row>
    <row r="18" spans="1:15" ht="25.5" customHeight="1" x14ac:dyDescent="0.3">
      <c r="A18" s="406"/>
      <c r="B18" s="224" t="s">
        <v>23</v>
      </c>
      <c r="C18" s="94">
        <f t="shared" ref="C18:D18" si="18">C17/C$29</f>
        <v>0</v>
      </c>
      <c r="D18" s="38">
        <f t="shared" si="18"/>
        <v>0</v>
      </c>
      <c r="E18" s="38">
        <v>0</v>
      </c>
      <c r="F18" s="38">
        <v>0</v>
      </c>
      <c r="G18" s="38">
        <v>0</v>
      </c>
      <c r="H18" s="38" t="s">
        <v>14</v>
      </c>
      <c r="I18" s="95">
        <v>0</v>
      </c>
      <c r="J18" s="361">
        <f t="shared" ref="J18" si="19">J17/J$29</f>
        <v>0.11008861622358555</v>
      </c>
      <c r="K18" s="199"/>
      <c r="L18" s="199"/>
      <c r="M18" s="199"/>
      <c r="N18" s="199"/>
      <c r="O18" s="199"/>
    </row>
    <row r="19" spans="1:15" ht="25.5" customHeight="1" x14ac:dyDescent="0.3">
      <c r="A19" s="407" t="s">
        <v>92</v>
      </c>
      <c r="B19" s="228" t="s">
        <v>17</v>
      </c>
      <c r="C19" s="159">
        <v>0</v>
      </c>
      <c r="D19" s="160">
        <v>0</v>
      </c>
      <c r="E19" s="160">
        <v>4</v>
      </c>
      <c r="F19" s="160">
        <v>11</v>
      </c>
      <c r="G19" s="160">
        <v>0</v>
      </c>
      <c r="H19" s="160" t="s">
        <v>13</v>
      </c>
      <c r="I19" s="229">
        <v>4</v>
      </c>
      <c r="J19" s="366">
        <f t="shared" ref="J19" si="20">SUM(C19:I19)</f>
        <v>19</v>
      </c>
      <c r="K19" s="199"/>
      <c r="L19" s="199"/>
      <c r="M19" s="199"/>
      <c r="N19" s="199"/>
      <c r="O19" s="199"/>
    </row>
    <row r="20" spans="1:15" ht="25.5" customHeight="1" x14ac:dyDescent="0.3">
      <c r="A20" s="406"/>
      <c r="B20" s="224" t="s">
        <v>23</v>
      </c>
      <c r="C20" s="94">
        <f t="shared" ref="C20:D20" si="21">C19/C$29</f>
        <v>0</v>
      </c>
      <c r="D20" s="38">
        <f t="shared" si="21"/>
        <v>0</v>
      </c>
      <c r="E20" s="38">
        <v>0</v>
      </c>
      <c r="F20" s="38">
        <v>0</v>
      </c>
      <c r="G20" s="38">
        <v>0</v>
      </c>
      <c r="H20" s="38" t="s">
        <v>14</v>
      </c>
      <c r="I20" s="95">
        <v>0</v>
      </c>
      <c r="J20" s="361">
        <f t="shared" ref="J20" si="22">J19/J$29</f>
        <v>3.2379004771642809E-3</v>
      </c>
      <c r="K20" s="199"/>
      <c r="L20" s="199"/>
      <c r="M20" s="199"/>
      <c r="N20" s="199"/>
      <c r="O20" s="199"/>
    </row>
    <row r="21" spans="1:15" ht="25.5" customHeight="1" x14ac:dyDescent="0.3">
      <c r="A21" s="407" t="s">
        <v>93</v>
      </c>
      <c r="B21" s="228" t="s">
        <v>17</v>
      </c>
      <c r="C21" s="159">
        <v>4</v>
      </c>
      <c r="D21" s="160">
        <v>0</v>
      </c>
      <c r="E21" s="160">
        <v>2</v>
      </c>
      <c r="F21" s="160">
        <v>5</v>
      </c>
      <c r="G21" s="160">
        <v>57</v>
      </c>
      <c r="H21" s="160" t="s">
        <v>13</v>
      </c>
      <c r="I21" s="229">
        <v>7</v>
      </c>
      <c r="J21" s="366">
        <f t="shared" ref="J21" si="23">SUM(C21:I21)</f>
        <v>75</v>
      </c>
      <c r="K21" s="199"/>
      <c r="L21" s="199"/>
      <c r="M21" s="199"/>
      <c r="N21" s="199"/>
      <c r="O21" s="199"/>
    </row>
    <row r="22" spans="1:15" ht="25.5" customHeight="1" x14ac:dyDescent="0.3">
      <c r="A22" s="406"/>
      <c r="B22" s="224" t="s">
        <v>23</v>
      </c>
      <c r="C22" s="94">
        <f t="shared" ref="C22:D22" si="24">C21/C$29</f>
        <v>4.830917874396135E-3</v>
      </c>
      <c r="D22" s="38">
        <f t="shared" si="24"/>
        <v>0</v>
      </c>
      <c r="E22" s="38">
        <v>0</v>
      </c>
      <c r="F22" s="38">
        <v>0</v>
      </c>
      <c r="G22" s="38">
        <v>0</v>
      </c>
      <c r="H22" s="38" t="s">
        <v>14</v>
      </c>
      <c r="I22" s="95">
        <v>0</v>
      </c>
      <c r="J22" s="361">
        <f t="shared" ref="J22" si="25">J21/J$29</f>
        <v>1.278118609406953E-2</v>
      </c>
      <c r="K22" s="199"/>
      <c r="L22" s="199"/>
      <c r="M22" s="199"/>
      <c r="N22" s="199"/>
      <c r="O22" s="199"/>
    </row>
    <row r="23" spans="1:15" ht="25.5" customHeight="1" x14ac:dyDescent="0.3">
      <c r="A23" s="407" t="s">
        <v>94</v>
      </c>
      <c r="B23" s="228" t="s">
        <v>17</v>
      </c>
      <c r="C23" s="159">
        <v>0</v>
      </c>
      <c r="D23" s="160">
        <v>0</v>
      </c>
      <c r="E23" s="160">
        <v>0</v>
      </c>
      <c r="F23" s="160">
        <v>3</v>
      </c>
      <c r="G23" s="160">
        <v>0</v>
      </c>
      <c r="H23" s="160" t="s">
        <v>13</v>
      </c>
      <c r="I23" s="229">
        <v>5</v>
      </c>
      <c r="J23" s="366">
        <f t="shared" ref="J23" si="26">SUM(C23:I23)</f>
        <v>8</v>
      </c>
      <c r="K23" s="199"/>
      <c r="L23" s="199"/>
      <c r="M23" s="199"/>
      <c r="N23" s="199"/>
      <c r="O23" s="199"/>
    </row>
    <row r="24" spans="1:15" ht="25.5" customHeight="1" x14ac:dyDescent="0.3">
      <c r="A24" s="406"/>
      <c r="B24" s="224" t="s">
        <v>23</v>
      </c>
      <c r="C24" s="94">
        <f t="shared" ref="C24:D24" si="27">C23/C$29</f>
        <v>0</v>
      </c>
      <c r="D24" s="38">
        <f t="shared" si="27"/>
        <v>0</v>
      </c>
      <c r="E24" s="38">
        <v>0</v>
      </c>
      <c r="F24" s="38">
        <v>0</v>
      </c>
      <c r="G24" s="38">
        <v>0</v>
      </c>
      <c r="H24" s="38" t="s">
        <v>14</v>
      </c>
      <c r="I24" s="95">
        <v>0</v>
      </c>
      <c r="J24" s="361">
        <f t="shared" ref="J24" si="28">J23/J$29</f>
        <v>1.3633265167007499E-3</v>
      </c>
      <c r="K24" s="199"/>
      <c r="L24" s="199"/>
      <c r="M24" s="199"/>
      <c r="N24" s="199"/>
      <c r="O24" s="199"/>
    </row>
    <row r="25" spans="1:15" ht="25.5" customHeight="1" x14ac:dyDescent="0.3">
      <c r="A25" s="407" t="s">
        <v>95</v>
      </c>
      <c r="B25" s="228" t="s">
        <v>17</v>
      </c>
      <c r="C25" s="159">
        <v>0</v>
      </c>
      <c r="D25" s="160">
        <v>0</v>
      </c>
      <c r="E25" s="160">
        <v>0</v>
      </c>
      <c r="F25" s="160">
        <v>7</v>
      </c>
      <c r="G25" s="160">
        <v>14</v>
      </c>
      <c r="H25" s="160" t="s">
        <v>13</v>
      </c>
      <c r="I25" s="229">
        <v>11</v>
      </c>
      <c r="J25" s="366">
        <f t="shared" ref="J25" si="29">SUM(C25:I25)</f>
        <v>32</v>
      </c>
      <c r="K25" s="199"/>
      <c r="L25" s="199"/>
      <c r="M25" s="199"/>
      <c r="N25" s="199"/>
      <c r="O25" s="199"/>
    </row>
    <row r="26" spans="1:15" ht="25.5" customHeight="1" x14ac:dyDescent="0.3">
      <c r="A26" s="406"/>
      <c r="B26" s="224" t="s">
        <v>23</v>
      </c>
      <c r="C26" s="94">
        <f t="shared" ref="C26:D26" si="30">C25/C$29</f>
        <v>0</v>
      </c>
      <c r="D26" s="38">
        <f t="shared" si="30"/>
        <v>0</v>
      </c>
      <c r="E26" s="38">
        <v>0</v>
      </c>
      <c r="F26" s="38">
        <v>0</v>
      </c>
      <c r="G26" s="38">
        <v>0</v>
      </c>
      <c r="H26" s="38" t="s">
        <v>14</v>
      </c>
      <c r="I26" s="95">
        <v>0</v>
      </c>
      <c r="J26" s="361">
        <f t="shared" ref="J26" si="31">J25/J$29</f>
        <v>5.4533060668029995E-3</v>
      </c>
      <c r="K26" s="199"/>
      <c r="L26" s="199"/>
      <c r="M26" s="199"/>
      <c r="N26" s="199"/>
      <c r="O26" s="199"/>
    </row>
    <row r="27" spans="1:15" ht="25.5" customHeight="1" x14ac:dyDescent="0.3">
      <c r="A27" s="407" t="s">
        <v>96</v>
      </c>
      <c r="B27" s="228" t="s">
        <v>17</v>
      </c>
      <c r="C27" s="159">
        <v>0</v>
      </c>
      <c r="D27" s="160">
        <v>0</v>
      </c>
      <c r="E27" s="160">
        <v>1</v>
      </c>
      <c r="F27" s="160">
        <v>7</v>
      </c>
      <c r="G27" s="160">
        <v>8</v>
      </c>
      <c r="H27" s="160" t="s">
        <v>13</v>
      </c>
      <c r="I27" s="229">
        <v>14</v>
      </c>
      <c r="J27" s="161">
        <f t="shared" ref="J27" si="32">SUM(C27:I27)</f>
        <v>30</v>
      </c>
      <c r="K27" s="199"/>
      <c r="L27" s="199"/>
      <c r="M27" s="199"/>
      <c r="N27" s="199"/>
      <c r="O27" s="199"/>
    </row>
    <row r="28" spans="1:15" ht="25.5" customHeight="1" thickBot="1" x14ac:dyDescent="0.35">
      <c r="A28" s="404"/>
      <c r="B28" s="228" t="s">
        <v>23</v>
      </c>
      <c r="C28" s="97">
        <f t="shared" ref="C28:D28" si="33">C27/C$29</f>
        <v>0</v>
      </c>
      <c r="D28" s="98">
        <f t="shared" si="33"/>
        <v>0</v>
      </c>
      <c r="E28" s="98">
        <v>0</v>
      </c>
      <c r="F28" s="98">
        <v>0</v>
      </c>
      <c r="G28" s="98">
        <v>0</v>
      </c>
      <c r="H28" s="98" t="s">
        <v>14</v>
      </c>
      <c r="I28" s="99">
        <v>0</v>
      </c>
      <c r="J28" s="321">
        <f t="shared" ref="J28" si="34">J27/J$29</f>
        <v>5.1124744376278121E-3</v>
      </c>
      <c r="K28" s="199"/>
      <c r="L28" s="199"/>
      <c r="M28" s="199"/>
      <c r="N28" s="199"/>
      <c r="O28" s="199"/>
    </row>
    <row r="29" spans="1:15" ht="32.25" customHeight="1" x14ac:dyDescent="0.3">
      <c r="A29" s="138" t="s">
        <v>97</v>
      </c>
      <c r="B29" s="418" t="s">
        <v>17</v>
      </c>
      <c r="C29" s="234">
        <f t="shared" ref="C29:J29" si="35">C5+C7+C9+C11+C13+C15+C17+C19+C21+C23+C25+C27</f>
        <v>828</v>
      </c>
      <c r="D29" s="235">
        <f t="shared" si="35"/>
        <v>2084</v>
      </c>
      <c r="E29" s="235">
        <f t="shared" si="35"/>
        <v>111</v>
      </c>
      <c r="F29" s="235">
        <f t="shared" si="35"/>
        <v>884</v>
      </c>
      <c r="G29" s="235">
        <f t="shared" si="35"/>
        <v>1234</v>
      </c>
      <c r="H29" s="235" t="s">
        <v>13</v>
      </c>
      <c r="I29" s="236">
        <f t="shared" si="35"/>
        <v>727</v>
      </c>
      <c r="J29" s="323">
        <f t="shared" si="35"/>
        <v>5868</v>
      </c>
      <c r="K29" s="199"/>
      <c r="L29" s="199"/>
      <c r="M29" s="199"/>
      <c r="N29" s="199"/>
      <c r="O29" s="199"/>
    </row>
    <row r="30" spans="1:15" ht="32.25" customHeight="1" thickBot="1" x14ac:dyDescent="0.35">
      <c r="A30" s="142"/>
      <c r="B30" s="167" t="s">
        <v>23</v>
      </c>
      <c r="C30" s="101">
        <f t="shared" ref="C30:J30" si="36">C29/C$29</f>
        <v>1</v>
      </c>
      <c r="D30" s="39">
        <f t="shared" si="36"/>
        <v>1</v>
      </c>
      <c r="E30" s="39">
        <f t="shared" si="36"/>
        <v>1</v>
      </c>
      <c r="F30" s="39">
        <f t="shared" si="36"/>
        <v>1</v>
      </c>
      <c r="G30" s="39">
        <f t="shared" si="36"/>
        <v>1</v>
      </c>
      <c r="H30" s="39" t="s">
        <v>14</v>
      </c>
      <c r="I30" s="41">
        <f t="shared" si="36"/>
        <v>1</v>
      </c>
      <c r="J30" s="168">
        <f t="shared" si="36"/>
        <v>1</v>
      </c>
      <c r="K30" s="199"/>
      <c r="L30" s="199"/>
      <c r="M30" s="199"/>
      <c r="N30" s="199"/>
      <c r="O30" s="199"/>
    </row>
    <row r="31" spans="1:15" ht="36" customHeight="1" thickBot="1" x14ac:dyDescent="0.35">
      <c r="A31" s="169"/>
      <c r="B31" s="170"/>
      <c r="C31" s="103"/>
      <c r="D31" s="103"/>
      <c r="E31" s="103"/>
      <c r="F31" s="103"/>
      <c r="G31" s="103"/>
      <c r="H31" s="103"/>
      <c r="I31" s="103"/>
      <c r="J31" s="103"/>
      <c r="K31" s="199"/>
      <c r="L31" s="199"/>
      <c r="M31" s="199"/>
      <c r="N31" s="199"/>
      <c r="O31" s="199"/>
    </row>
    <row r="32" spans="1:15" ht="57" customHeight="1" x14ac:dyDescent="0.3">
      <c r="A32" s="325" t="s">
        <v>98</v>
      </c>
      <c r="B32" s="419" t="s">
        <v>17</v>
      </c>
      <c r="C32" s="420">
        <v>0</v>
      </c>
      <c r="D32" s="409">
        <f>80+214</f>
        <v>294</v>
      </c>
      <c r="E32" s="409">
        <v>0</v>
      </c>
      <c r="F32" s="409">
        <v>6</v>
      </c>
      <c r="G32" s="409">
        <v>232</v>
      </c>
      <c r="H32" s="409" t="s">
        <v>13</v>
      </c>
      <c r="I32" s="421">
        <v>1</v>
      </c>
      <c r="J32" s="422">
        <f>SUM(C32:I32)</f>
        <v>533</v>
      </c>
      <c r="K32" s="199"/>
      <c r="L32" s="199"/>
      <c r="M32" s="199"/>
      <c r="N32" s="199"/>
      <c r="O32" s="199"/>
    </row>
    <row r="33" spans="1:15" ht="55.5" customHeight="1" thickBot="1" x14ac:dyDescent="0.35">
      <c r="A33" s="380" t="s">
        <v>159</v>
      </c>
      <c r="B33" s="423" t="s">
        <v>17</v>
      </c>
      <c r="C33" s="327">
        <f t="shared" ref="C33:J33" si="37">C34-C29-C32</f>
        <v>0</v>
      </c>
      <c r="D33" s="328">
        <f t="shared" si="37"/>
        <v>0</v>
      </c>
      <c r="E33" s="328">
        <f t="shared" si="37"/>
        <v>0</v>
      </c>
      <c r="F33" s="328">
        <f t="shared" si="37"/>
        <v>0</v>
      </c>
      <c r="G33" s="328">
        <f t="shared" si="37"/>
        <v>0</v>
      </c>
      <c r="H33" s="424">
        <f>H34</f>
        <v>1097</v>
      </c>
      <c r="I33" s="329">
        <f t="shared" si="37"/>
        <v>0</v>
      </c>
      <c r="J33" s="330">
        <f t="shared" si="37"/>
        <v>1097</v>
      </c>
      <c r="K33" s="199"/>
      <c r="L33" s="199"/>
      <c r="M33" s="199"/>
      <c r="N33" s="199"/>
      <c r="O33" s="199"/>
    </row>
    <row r="34" spans="1:15" ht="54.75" customHeight="1" thickBot="1" x14ac:dyDescent="0.35">
      <c r="A34" s="386" t="s">
        <v>18</v>
      </c>
      <c r="B34" s="423" t="s">
        <v>17</v>
      </c>
      <c r="C34" s="327">
        <v>828</v>
      </c>
      <c r="D34" s="328">
        <v>2378</v>
      </c>
      <c r="E34" s="328">
        <v>111</v>
      </c>
      <c r="F34" s="328">
        <v>890</v>
      </c>
      <c r="G34" s="328">
        <v>1466</v>
      </c>
      <c r="H34" s="328">
        <v>1097</v>
      </c>
      <c r="I34" s="329">
        <v>728</v>
      </c>
      <c r="J34" s="330">
        <f>SUM(C34:I34)</f>
        <v>7498</v>
      </c>
      <c r="K34" s="199"/>
      <c r="L34" s="199"/>
      <c r="M34" s="199"/>
      <c r="N34" s="199"/>
      <c r="O34" s="199"/>
    </row>
    <row r="35" spans="1:15" ht="54.75" customHeight="1" thickBot="1" x14ac:dyDescent="0.35">
      <c r="A35" s="182"/>
      <c r="B35" s="169"/>
      <c r="C35" s="183"/>
      <c r="D35" s="183"/>
      <c r="E35" s="183"/>
      <c r="F35" s="183"/>
      <c r="G35" s="183"/>
      <c r="H35" s="183"/>
      <c r="I35" s="183"/>
      <c r="J35" s="184"/>
      <c r="K35" s="199"/>
      <c r="L35" s="199"/>
      <c r="M35" s="199"/>
      <c r="N35" s="199"/>
      <c r="O35" s="199"/>
    </row>
    <row r="36" spans="1:15" ht="41.25" customHeight="1" x14ac:dyDescent="0.3">
      <c r="A36" s="185" t="s">
        <v>19</v>
      </c>
      <c r="B36" s="186"/>
      <c r="C36" s="425"/>
      <c r="D36" s="23"/>
      <c r="E36" s="23"/>
      <c r="F36" s="23"/>
      <c r="G36" s="23"/>
      <c r="H36" s="23"/>
      <c r="I36" s="23"/>
      <c r="J36" s="187"/>
      <c r="K36" s="199"/>
      <c r="L36" s="199"/>
      <c r="M36" s="199"/>
      <c r="N36" s="199"/>
      <c r="O36" s="199"/>
    </row>
    <row r="37" spans="1:15" ht="41.25" customHeight="1" x14ac:dyDescent="0.3">
      <c r="A37" s="188" t="s">
        <v>20</v>
      </c>
      <c r="B37" s="189"/>
      <c r="C37" s="190">
        <v>1</v>
      </c>
      <c r="D37" s="191">
        <v>2</v>
      </c>
      <c r="E37" s="191">
        <v>1</v>
      </c>
      <c r="F37" s="191">
        <v>2</v>
      </c>
      <c r="G37" s="191">
        <v>1</v>
      </c>
      <c r="H37" s="191">
        <v>0</v>
      </c>
      <c r="I37" s="191">
        <v>1</v>
      </c>
      <c r="J37" s="192">
        <f>SUM(C37:I37)</f>
        <v>8</v>
      </c>
      <c r="K37" s="199"/>
      <c r="L37" s="199"/>
      <c r="M37" s="199"/>
      <c r="N37" s="199"/>
      <c r="O37" s="199"/>
    </row>
    <row r="38" spans="1:15" ht="41.25" customHeight="1" thickBot="1" x14ac:dyDescent="0.35">
      <c r="A38" s="193" t="s">
        <v>120</v>
      </c>
      <c r="B38" s="194"/>
      <c r="C38" s="195">
        <v>1</v>
      </c>
      <c r="D38" s="196">
        <v>2</v>
      </c>
      <c r="E38" s="196">
        <v>1</v>
      </c>
      <c r="F38" s="196">
        <v>2</v>
      </c>
      <c r="G38" s="196">
        <v>1</v>
      </c>
      <c r="H38" s="196">
        <v>1</v>
      </c>
      <c r="I38" s="197">
        <v>1</v>
      </c>
      <c r="J38" s="198">
        <f>SUM(C38:I38)</f>
        <v>9</v>
      </c>
      <c r="K38" s="199"/>
      <c r="L38" s="199"/>
      <c r="M38" s="199"/>
      <c r="N38" s="199"/>
      <c r="O38" s="199"/>
    </row>
    <row r="39" spans="1:15" ht="31.5" customHeight="1" x14ac:dyDescent="0.3">
      <c r="A39" s="199" t="s">
        <v>21</v>
      </c>
      <c r="B39" s="200"/>
      <c r="C39" s="111"/>
      <c r="D39" s="111"/>
      <c r="E39" s="111"/>
      <c r="F39" s="111"/>
      <c r="G39" s="111"/>
      <c r="H39" s="111"/>
      <c r="I39" s="111"/>
      <c r="J39" s="111"/>
      <c r="K39" s="199"/>
      <c r="L39" s="199"/>
      <c r="M39" s="199"/>
      <c r="N39" s="199"/>
      <c r="O39" s="199"/>
    </row>
    <row r="40" spans="1:15" ht="16.5" customHeight="1" x14ac:dyDescent="0.3">
      <c r="A40" s="199"/>
      <c r="B40" s="200"/>
      <c r="C40" s="111"/>
      <c r="D40" s="111"/>
      <c r="E40" s="111"/>
      <c r="F40" s="111"/>
      <c r="G40" s="111"/>
      <c r="H40" s="111"/>
      <c r="I40" s="111"/>
      <c r="J40" s="111"/>
      <c r="K40" s="199"/>
      <c r="L40" s="199"/>
      <c r="M40" s="199"/>
      <c r="N40" s="199"/>
      <c r="O40" s="199"/>
    </row>
    <row r="41" spans="1:15" ht="50.4" customHeight="1" x14ac:dyDescent="0.3">
      <c r="A41" s="402" t="s">
        <v>160</v>
      </c>
      <c r="B41" s="402"/>
      <c r="C41" s="402"/>
      <c r="D41" s="402"/>
      <c r="E41" s="402"/>
      <c r="F41" s="402"/>
      <c r="G41" s="402"/>
      <c r="H41" s="402"/>
      <c r="I41" s="402"/>
      <c r="J41" s="402"/>
      <c r="K41" s="199"/>
      <c r="L41" s="199"/>
      <c r="M41" s="199"/>
      <c r="N41" s="199"/>
      <c r="O41" s="199"/>
    </row>
    <row r="42" spans="1:15" ht="23.4" customHeight="1" x14ac:dyDescent="0.3"/>
  </sheetData>
  <mergeCells count="21">
    <mergeCell ref="A37:B37"/>
    <mergeCell ref="A38:B38"/>
    <mergeCell ref="A41:J41"/>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5"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TAB-2.1.1_2019_Web</vt:lpstr>
      <vt:lpstr>TAB-2.1.2_2019_Web</vt:lpstr>
      <vt:lpstr>TAB-2.1.3_2019_Web</vt:lpstr>
      <vt:lpstr>TAB-2.1.4_2019_Web</vt:lpstr>
      <vt:lpstr>TAB-2.1.5_2019_Web</vt:lpstr>
      <vt:lpstr>TAB-2.1.6_2019_Web</vt:lpstr>
      <vt:lpstr>TAB-2.1.7_2019_Web</vt:lpstr>
      <vt:lpstr>TAB-2.1.8_2019_Web</vt:lpstr>
      <vt:lpstr>TAB-2.1.9_2019_Web</vt:lpstr>
      <vt:lpstr>TAB-2.1.10_2019_Web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2021-06-03T15:00:48Z</dcterms:modified>
</cp:coreProperties>
</file>