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8\dhe-Profil_2018\TAB_311-à-3110_TR_An2018\"/>
    </mc:Choice>
  </mc:AlternateContent>
  <bookViews>
    <workbookView xWindow="0" yWindow="0" windowWidth="20490" windowHeight="8145"/>
  </bookViews>
  <sheets>
    <sheet name="TAB-3.1.1_2018_Web" sheetId="31" r:id="rId1"/>
    <sheet name="TAB-3.1.2_2018_Web" sheetId="32" r:id="rId2"/>
    <sheet name="TAB-3.1.3_2018_Web" sheetId="33" r:id="rId3"/>
    <sheet name="TAB-3.1.4_2018_Web" sheetId="34" r:id="rId4"/>
    <sheet name="TAB-3.1.5_2018_Web" sheetId="35" r:id="rId5"/>
    <sheet name="TAB-3.1.6_2018_Web" sheetId="36" r:id="rId6"/>
    <sheet name="TAB-3.1.7_2018_Web" sheetId="37" r:id="rId7"/>
    <sheet name="TAB-3.1.8_2018_Web" sheetId="38" r:id="rId8"/>
    <sheet name="TAB-3.1.9_2018_Web" sheetId="39" r:id="rId9"/>
    <sheet name="TAB-3.1.10_2018_Web" sheetId="40"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40" l="1"/>
  <c r="J48" i="40"/>
  <c r="J45" i="40"/>
  <c r="J44" i="40"/>
  <c r="I44" i="40"/>
  <c r="G44" i="40"/>
  <c r="D44" i="40"/>
  <c r="C44" i="40"/>
  <c r="J42" i="40"/>
  <c r="I40" i="40"/>
  <c r="G40" i="40"/>
  <c r="D40" i="40"/>
  <c r="C40" i="40"/>
  <c r="J39" i="40"/>
  <c r="J40" i="40" s="1"/>
  <c r="J38" i="40"/>
  <c r="I38" i="40"/>
  <c r="G38" i="40"/>
  <c r="D38" i="40"/>
  <c r="C38" i="40"/>
  <c r="J37" i="40"/>
  <c r="I36" i="40"/>
  <c r="G36" i="40"/>
  <c r="D36" i="40"/>
  <c r="C36" i="40"/>
  <c r="J35" i="40"/>
  <c r="J36" i="40" s="1"/>
  <c r="J34" i="40"/>
  <c r="I34" i="40"/>
  <c r="G34" i="40"/>
  <c r="D34" i="40"/>
  <c r="C34" i="40"/>
  <c r="J33" i="40"/>
  <c r="I32" i="40"/>
  <c r="G32" i="40"/>
  <c r="D32" i="40"/>
  <c r="C32" i="40"/>
  <c r="J31" i="40"/>
  <c r="J32" i="40" s="1"/>
  <c r="J30" i="40"/>
  <c r="I30" i="40"/>
  <c r="G30" i="40"/>
  <c r="D30" i="40"/>
  <c r="C30" i="40"/>
  <c r="J29" i="40"/>
  <c r="I28" i="40"/>
  <c r="G28" i="40"/>
  <c r="D28" i="40"/>
  <c r="C28" i="40"/>
  <c r="J27" i="40"/>
  <c r="J28" i="40" s="1"/>
  <c r="J26" i="40"/>
  <c r="I26" i="40"/>
  <c r="G26" i="40"/>
  <c r="D26" i="40"/>
  <c r="C26" i="40"/>
  <c r="J25" i="40"/>
  <c r="I24" i="40"/>
  <c r="G24" i="40"/>
  <c r="D24" i="40"/>
  <c r="C24" i="40"/>
  <c r="J23" i="40"/>
  <c r="J24" i="40" s="1"/>
  <c r="J22" i="40"/>
  <c r="I22" i="40"/>
  <c r="G22" i="40"/>
  <c r="D22" i="40"/>
  <c r="C22" i="40"/>
  <c r="J21" i="40"/>
  <c r="I20" i="40"/>
  <c r="G20" i="40"/>
  <c r="D20" i="40"/>
  <c r="C20" i="40"/>
  <c r="J19" i="40"/>
  <c r="J20" i="40" s="1"/>
  <c r="J18" i="40"/>
  <c r="I18" i="40"/>
  <c r="G18" i="40"/>
  <c r="D18" i="40"/>
  <c r="C18" i="40"/>
  <c r="J17" i="40"/>
  <c r="I16" i="40"/>
  <c r="G16" i="40"/>
  <c r="D16" i="40"/>
  <c r="C16" i="40"/>
  <c r="J15" i="40"/>
  <c r="J16" i="40" s="1"/>
  <c r="J14" i="40"/>
  <c r="I14" i="40"/>
  <c r="G14" i="40"/>
  <c r="D14" i="40"/>
  <c r="C14" i="40"/>
  <c r="J13" i="40"/>
  <c r="I12" i="40"/>
  <c r="G12" i="40"/>
  <c r="D12" i="40"/>
  <c r="C12" i="40"/>
  <c r="J11" i="40"/>
  <c r="J12" i="40" s="1"/>
  <c r="J10" i="40"/>
  <c r="I10" i="40"/>
  <c r="G10" i="40"/>
  <c r="D10" i="40"/>
  <c r="C10" i="40"/>
  <c r="J9" i="40"/>
  <c r="I8" i="40"/>
  <c r="G8" i="40"/>
  <c r="D8" i="40"/>
  <c r="C8" i="40"/>
  <c r="J7" i="40"/>
  <c r="J8" i="40" s="1"/>
  <c r="J6" i="40"/>
  <c r="I6" i="40"/>
  <c r="G6" i="40"/>
  <c r="D6" i="40"/>
  <c r="C6" i="40"/>
  <c r="J5" i="40"/>
  <c r="J38" i="39"/>
  <c r="J37" i="39"/>
  <c r="J34" i="39"/>
  <c r="D33" i="39"/>
  <c r="C33" i="39"/>
  <c r="J32" i="39"/>
  <c r="G30" i="39"/>
  <c r="I29" i="39"/>
  <c r="I33" i="39" s="1"/>
  <c r="G29" i="39"/>
  <c r="G33" i="39" s="1"/>
  <c r="D29" i="39"/>
  <c r="D30" i="39" s="1"/>
  <c r="C29" i="39"/>
  <c r="C30" i="39" s="1"/>
  <c r="G28" i="39"/>
  <c r="D28" i="39"/>
  <c r="C28" i="39"/>
  <c r="J27" i="39"/>
  <c r="G26" i="39"/>
  <c r="D26" i="39"/>
  <c r="J25" i="39"/>
  <c r="G24" i="39"/>
  <c r="D24" i="39"/>
  <c r="C24" i="39"/>
  <c r="J23" i="39"/>
  <c r="G22" i="39"/>
  <c r="D22" i="39"/>
  <c r="J21" i="39"/>
  <c r="G20" i="39"/>
  <c r="D20" i="39"/>
  <c r="C20" i="39"/>
  <c r="J19" i="39"/>
  <c r="G18" i="39"/>
  <c r="D18" i="39"/>
  <c r="C18" i="39"/>
  <c r="J17" i="39"/>
  <c r="G16" i="39"/>
  <c r="D16" i="39"/>
  <c r="C16" i="39"/>
  <c r="J15" i="39"/>
  <c r="G14" i="39"/>
  <c r="D14" i="39"/>
  <c r="C14" i="39"/>
  <c r="J13" i="39"/>
  <c r="G12" i="39"/>
  <c r="D12" i="39"/>
  <c r="C12" i="39"/>
  <c r="J11" i="39"/>
  <c r="G10" i="39"/>
  <c r="D10" i="39"/>
  <c r="C10" i="39"/>
  <c r="J9" i="39"/>
  <c r="G8" i="39"/>
  <c r="D8" i="39"/>
  <c r="C8" i="39"/>
  <c r="J7" i="39"/>
  <c r="G6" i="39"/>
  <c r="D6" i="39"/>
  <c r="C6" i="39"/>
  <c r="J5" i="39"/>
  <c r="J5" i="38"/>
  <c r="G6" i="38"/>
  <c r="J7" i="38"/>
  <c r="J23" i="38" s="1"/>
  <c r="H8" i="38"/>
  <c r="J9" i="38"/>
  <c r="J11" i="38"/>
  <c r="D12" i="38"/>
  <c r="J13" i="38"/>
  <c r="G14" i="38"/>
  <c r="J15" i="38"/>
  <c r="H16" i="38"/>
  <c r="J17" i="38"/>
  <c r="J18" i="38" s="1"/>
  <c r="J19" i="38"/>
  <c r="D20" i="38"/>
  <c r="J21" i="38"/>
  <c r="G22" i="38"/>
  <c r="C23" i="38"/>
  <c r="C8" i="38" s="1"/>
  <c r="D23" i="38"/>
  <c r="D10" i="38" s="1"/>
  <c r="G23" i="38"/>
  <c r="G12" i="38" s="1"/>
  <c r="H23" i="38"/>
  <c r="H6" i="38" s="1"/>
  <c r="I23" i="38"/>
  <c r="I8" i="38" s="1"/>
  <c r="D24" i="38"/>
  <c r="G24" i="38"/>
  <c r="H24" i="38"/>
  <c r="J26" i="38"/>
  <c r="D27" i="38"/>
  <c r="G27" i="38"/>
  <c r="H27" i="38"/>
  <c r="J28" i="38"/>
  <c r="J31" i="38"/>
  <c r="J32" i="38"/>
  <c r="J30" i="37"/>
  <c r="J29" i="37"/>
  <c r="J26" i="37"/>
  <c r="J24" i="37"/>
  <c r="I21" i="37"/>
  <c r="I25" i="37" s="1"/>
  <c r="H21" i="37"/>
  <c r="H22" i="37" s="1"/>
  <c r="G21" i="37"/>
  <c r="G22" i="37" s="1"/>
  <c r="D21" i="37"/>
  <c r="D22" i="37" s="1"/>
  <c r="C21" i="37"/>
  <c r="C25" i="37" s="1"/>
  <c r="I20" i="37"/>
  <c r="H20" i="37"/>
  <c r="G20" i="37"/>
  <c r="C20" i="37"/>
  <c r="J19" i="37"/>
  <c r="I18" i="37"/>
  <c r="C18" i="37"/>
  <c r="J17" i="37"/>
  <c r="I16" i="37"/>
  <c r="H16" i="37"/>
  <c r="G16" i="37"/>
  <c r="C16" i="37"/>
  <c r="J15" i="37"/>
  <c r="I14" i="37"/>
  <c r="C14" i="37"/>
  <c r="J13" i="37"/>
  <c r="I12" i="37"/>
  <c r="H12" i="37"/>
  <c r="G12" i="37"/>
  <c r="C12" i="37"/>
  <c r="J11" i="37"/>
  <c r="I10" i="37"/>
  <c r="C10" i="37"/>
  <c r="J9" i="37"/>
  <c r="I8" i="37"/>
  <c r="H8" i="37"/>
  <c r="G8" i="37"/>
  <c r="C8" i="37"/>
  <c r="J7" i="37"/>
  <c r="I6" i="37"/>
  <c r="C6" i="37"/>
  <c r="J5" i="37"/>
  <c r="J20" i="36"/>
  <c r="J19" i="36"/>
  <c r="J16" i="36"/>
  <c r="C15" i="36"/>
  <c r="J14" i="36"/>
  <c r="I12" i="36"/>
  <c r="H12" i="36"/>
  <c r="C12" i="36"/>
  <c r="J11" i="36"/>
  <c r="J12" i="36" s="1"/>
  <c r="I11" i="36"/>
  <c r="I15" i="36" s="1"/>
  <c r="H11" i="36"/>
  <c r="G11" i="36"/>
  <c r="G12" i="36" s="1"/>
  <c r="D11" i="36"/>
  <c r="D10" i="36" s="1"/>
  <c r="C11" i="36"/>
  <c r="C10" i="36" s="1"/>
  <c r="I10" i="36"/>
  <c r="G10" i="36"/>
  <c r="J9" i="36"/>
  <c r="J10" i="36" s="1"/>
  <c r="J8" i="36"/>
  <c r="I8" i="36"/>
  <c r="C8" i="36"/>
  <c r="J7" i="36"/>
  <c r="I6" i="36"/>
  <c r="G6" i="36"/>
  <c r="C6" i="36"/>
  <c r="J5" i="36"/>
  <c r="J6" i="36" s="1"/>
  <c r="J24" i="35"/>
  <c r="J23" i="35"/>
  <c r="J20" i="35"/>
  <c r="D19" i="35"/>
  <c r="J18" i="35"/>
  <c r="I16" i="35"/>
  <c r="C16" i="35"/>
  <c r="I15" i="35"/>
  <c r="I19" i="35" s="1"/>
  <c r="H15" i="35"/>
  <c r="H16" i="35" s="1"/>
  <c r="G15" i="35"/>
  <c r="G12" i="35" s="1"/>
  <c r="D15" i="35"/>
  <c r="D16" i="35" s="1"/>
  <c r="C15" i="35"/>
  <c r="C19" i="35" s="1"/>
  <c r="I14" i="35"/>
  <c r="H14" i="35"/>
  <c r="D14" i="35"/>
  <c r="C14" i="35"/>
  <c r="J13" i="35"/>
  <c r="I12" i="35"/>
  <c r="H12" i="35"/>
  <c r="D12" i="35"/>
  <c r="C12" i="35"/>
  <c r="J11" i="35"/>
  <c r="I10" i="35"/>
  <c r="H10" i="35"/>
  <c r="G10" i="35"/>
  <c r="D10" i="35"/>
  <c r="C10" i="35"/>
  <c r="J9" i="35"/>
  <c r="I8" i="35"/>
  <c r="H8" i="35"/>
  <c r="D8" i="35"/>
  <c r="C8" i="35"/>
  <c r="J7" i="35"/>
  <c r="I6" i="35"/>
  <c r="H6" i="35"/>
  <c r="D6" i="35"/>
  <c r="C6" i="35"/>
  <c r="J5" i="35"/>
  <c r="J15" i="35" s="1"/>
  <c r="Z37" i="34"/>
  <c r="Y37" i="34"/>
  <c r="X37" i="34"/>
  <c r="Z36" i="34"/>
  <c r="Y36" i="34"/>
  <c r="X36" i="34"/>
  <c r="X33" i="34"/>
  <c r="Y31" i="34"/>
  <c r="Z31" i="34" s="1"/>
  <c r="X31" i="34"/>
  <c r="W31" i="34"/>
  <c r="T31" i="34"/>
  <c r="Q31" i="34"/>
  <c r="H31" i="34"/>
  <c r="E31" i="34"/>
  <c r="P29" i="34"/>
  <c r="F29" i="34"/>
  <c r="V28" i="34"/>
  <c r="V15" i="34" s="1"/>
  <c r="U28" i="34"/>
  <c r="U29" i="34" s="1"/>
  <c r="S28" i="34"/>
  <c r="S29" i="34" s="1"/>
  <c r="R28" i="34"/>
  <c r="R15" i="34" s="1"/>
  <c r="P28" i="34"/>
  <c r="O28" i="34"/>
  <c r="O29" i="34" s="1"/>
  <c r="G28" i="34"/>
  <c r="G29" i="34" s="1"/>
  <c r="F28" i="34"/>
  <c r="D28" i="34"/>
  <c r="D15" i="34" s="1"/>
  <c r="C28" i="34"/>
  <c r="C29" i="34" s="1"/>
  <c r="U27" i="34"/>
  <c r="S27" i="34"/>
  <c r="P27" i="34"/>
  <c r="O27" i="34"/>
  <c r="G27" i="34"/>
  <c r="F27" i="34"/>
  <c r="C27" i="34"/>
  <c r="Z26" i="34"/>
  <c r="Y26" i="34"/>
  <c r="X26" i="34"/>
  <c r="W26" i="34"/>
  <c r="T26" i="34"/>
  <c r="Q26" i="34"/>
  <c r="H26" i="34"/>
  <c r="E26" i="34"/>
  <c r="V25" i="34"/>
  <c r="U25" i="34"/>
  <c r="S25" i="34"/>
  <c r="R25" i="34"/>
  <c r="P25" i="34"/>
  <c r="O25" i="34"/>
  <c r="G25" i="34"/>
  <c r="F25" i="34"/>
  <c r="D25" i="34"/>
  <c r="C25" i="34"/>
  <c r="Y24" i="34"/>
  <c r="Y25" i="34" s="1"/>
  <c r="X24" i="34"/>
  <c r="W24" i="34"/>
  <c r="T24" i="34"/>
  <c r="Q24" i="34"/>
  <c r="Q25" i="34" s="1"/>
  <c r="H24" i="34"/>
  <c r="E24" i="34"/>
  <c r="U23" i="34"/>
  <c r="S23" i="34"/>
  <c r="P23" i="34"/>
  <c r="O23" i="34"/>
  <c r="G23" i="34"/>
  <c r="F23" i="34"/>
  <c r="C23" i="34"/>
  <c r="Z22" i="34"/>
  <c r="Y22" i="34"/>
  <c r="X22" i="34"/>
  <c r="W22" i="34"/>
  <c r="T22" i="34"/>
  <c r="Q22" i="34"/>
  <c r="H22" i="34"/>
  <c r="E22" i="34"/>
  <c r="V21" i="34"/>
  <c r="U21" i="34"/>
  <c r="S21" i="34"/>
  <c r="R21" i="34"/>
  <c r="P21" i="34"/>
  <c r="O21" i="34"/>
  <c r="G21" i="34"/>
  <c r="F21" i="34"/>
  <c r="D21" i="34"/>
  <c r="C21" i="34"/>
  <c r="Y20" i="34"/>
  <c r="Y21" i="34" s="1"/>
  <c r="X20" i="34"/>
  <c r="W20" i="34"/>
  <c r="T20" i="34"/>
  <c r="Q20" i="34"/>
  <c r="H20" i="34"/>
  <c r="E20" i="34"/>
  <c r="U19" i="34"/>
  <c r="S19" i="34"/>
  <c r="P19" i="34"/>
  <c r="O19" i="34"/>
  <c r="G19" i="34"/>
  <c r="F19" i="34"/>
  <c r="C19" i="34"/>
  <c r="Z18" i="34"/>
  <c r="Y18" i="34"/>
  <c r="X18" i="34"/>
  <c r="W18" i="34"/>
  <c r="T18" i="34"/>
  <c r="Q18" i="34"/>
  <c r="H18" i="34"/>
  <c r="E18" i="34"/>
  <c r="V17" i="34"/>
  <c r="U17" i="34"/>
  <c r="S17" i="34"/>
  <c r="R17" i="34"/>
  <c r="P17" i="34"/>
  <c r="O17" i="34"/>
  <c r="G17" i="34"/>
  <c r="F17" i="34"/>
  <c r="D17" i="34"/>
  <c r="C17" i="34"/>
  <c r="Y16" i="34"/>
  <c r="Y17" i="34" s="1"/>
  <c r="X16" i="34"/>
  <c r="W16" i="34"/>
  <c r="T16" i="34"/>
  <c r="Q16" i="34"/>
  <c r="H16" i="34"/>
  <c r="E16" i="34"/>
  <c r="U15" i="34"/>
  <c r="S15" i="34"/>
  <c r="P15" i="34"/>
  <c r="O15" i="34"/>
  <c r="G15" i="34"/>
  <c r="F15" i="34"/>
  <c r="C15" i="34"/>
  <c r="Z14" i="34"/>
  <c r="Y14" i="34"/>
  <c r="X14" i="34"/>
  <c r="W14" i="34"/>
  <c r="T14" i="34"/>
  <c r="Q14" i="34"/>
  <c r="H14" i="34"/>
  <c r="E14" i="34"/>
  <c r="V13" i="34"/>
  <c r="U13" i="34"/>
  <c r="S13" i="34"/>
  <c r="R13" i="34"/>
  <c r="P13" i="34"/>
  <c r="O13" i="34"/>
  <c r="G13" i="34"/>
  <c r="F13" i="34"/>
  <c r="D13" i="34"/>
  <c r="C13" i="34"/>
  <c r="Y12" i="34"/>
  <c r="Y13" i="34" s="1"/>
  <c r="X12" i="34"/>
  <c r="W12" i="34"/>
  <c r="T12" i="34"/>
  <c r="Q12" i="34"/>
  <c r="Q13" i="34" s="1"/>
  <c r="H12" i="34"/>
  <c r="E12" i="34"/>
  <c r="U11" i="34"/>
  <c r="S11" i="34"/>
  <c r="P11" i="34"/>
  <c r="O11" i="34"/>
  <c r="G11" i="34"/>
  <c r="F11" i="34"/>
  <c r="C11" i="34"/>
  <c r="Z10" i="34"/>
  <c r="Y10" i="34"/>
  <c r="X10" i="34"/>
  <c r="W10" i="34"/>
  <c r="T10" i="34"/>
  <c r="Q10" i="34"/>
  <c r="H10" i="34"/>
  <c r="E10" i="34"/>
  <c r="V9" i="34"/>
  <c r="U9" i="34"/>
  <c r="S9" i="34"/>
  <c r="R9" i="34"/>
  <c r="P9" i="34"/>
  <c r="O9" i="34"/>
  <c r="G9" i="34"/>
  <c r="F9" i="34"/>
  <c r="D9" i="34"/>
  <c r="C9" i="34"/>
  <c r="Y8" i="34"/>
  <c r="Y9" i="34" s="1"/>
  <c r="X8" i="34"/>
  <c r="W8" i="34"/>
  <c r="T8" i="34"/>
  <c r="Q8" i="34"/>
  <c r="Q9" i="34" s="1"/>
  <c r="H8" i="34"/>
  <c r="E8" i="34"/>
  <c r="U7" i="34"/>
  <c r="S7" i="34"/>
  <c r="P7" i="34"/>
  <c r="O7" i="34"/>
  <c r="G7" i="34"/>
  <c r="F7" i="34"/>
  <c r="C7" i="34"/>
  <c r="Z6" i="34"/>
  <c r="Y6" i="34"/>
  <c r="Y28" i="34" s="1"/>
  <c r="Y29" i="34" s="1"/>
  <c r="X6" i="34"/>
  <c r="X28" i="34" s="1"/>
  <c r="W6" i="34"/>
  <c r="T6" i="34"/>
  <c r="Q6" i="34"/>
  <c r="Q28" i="34" s="1"/>
  <c r="H6" i="34"/>
  <c r="E6" i="34"/>
  <c r="J23" i="33"/>
  <c r="J22" i="33"/>
  <c r="J19" i="33"/>
  <c r="C17" i="33"/>
  <c r="I15" i="33"/>
  <c r="I17" i="33" s="1"/>
  <c r="G15" i="33"/>
  <c r="G17" i="33" s="1"/>
  <c r="D15" i="33"/>
  <c r="D17" i="33" s="1"/>
  <c r="C15" i="33"/>
  <c r="J15" i="33" s="1"/>
  <c r="J17" i="33" s="1"/>
  <c r="G12" i="33"/>
  <c r="I11" i="33"/>
  <c r="I10" i="33" s="1"/>
  <c r="G11" i="33"/>
  <c r="D11" i="33"/>
  <c r="D12" i="33" s="1"/>
  <c r="C11" i="33"/>
  <c r="C8" i="33" s="1"/>
  <c r="G10" i="33"/>
  <c r="D10" i="33"/>
  <c r="C10" i="33"/>
  <c r="G8" i="33"/>
  <c r="D8" i="33"/>
  <c r="J7" i="33"/>
  <c r="J8" i="33" s="1"/>
  <c r="I6" i="33"/>
  <c r="G6" i="33"/>
  <c r="D6" i="33"/>
  <c r="C6" i="33"/>
  <c r="J5" i="33"/>
  <c r="J11" i="33" s="1"/>
  <c r="J14" i="32"/>
  <c r="J13" i="32"/>
  <c r="I9" i="32"/>
  <c r="G9" i="32"/>
  <c r="C9" i="32"/>
  <c r="J9" i="32" s="1"/>
  <c r="J7" i="32"/>
  <c r="J8" i="32" s="1"/>
  <c r="J5" i="32"/>
  <c r="J19" i="31"/>
  <c r="J18" i="31"/>
  <c r="I15" i="31"/>
  <c r="H15" i="31"/>
  <c r="G15" i="31"/>
  <c r="D15" i="31"/>
  <c r="C15" i="31"/>
  <c r="J15" i="31" s="1"/>
  <c r="J14" i="31"/>
  <c r="I12" i="31"/>
  <c r="H12" i="31"/>
  <c r="C12" i="31"/>
  <c r="I11" i="31"/>
  <c r="H11" i="31"/>
  <c r="G11" i="31"/>
  <c r="G12" i="31" s="1"/>
  <c r="D11" i="31"/>
  <c r="D8" i="31" s="1"/>
  <c r="C11" i="31"/>
  <c r="I10" i="31"/>
  <c r="H10" i="31"/>
  <c r="C10" i="31"/>
  <c r="J9" i="31"/>
  <c r="I8" i="31"/>
  <c r="H8" i="31"/>
  <c r="G8" i="31"/>
  <c r="C8" i="31"/>
  <c r="J7" i="31"/>
  <c r="I6" i="31"/>
  <c r="H6" i="31"/>
  <c r="G6" i="31"/>
  <c r="D6" i="31"/>
  <c r="C6" i="31"/>
  <c r="J5" i="31"/>
  <c r="J10" i="39" l="1"/>
  <c r="J14" i="39"/>
  <c r="I6" i="39"/>
  <c r="I10" i="39"/>
  <c r="I14" i="39"/>
  <c r="I18" i="39"/>
  <c r="I22" i="39"/>
  <c r="I26" i="39"/>
  <c r="J29" i="39"/>
  <c r="J6" i="39" s="1"/>
  <c r="I30" i="39"/>
  <c r="C22" i="39"/>
  <c r="C26" i="39"/>
  <c r="I8" i="39"/>
  <c r="I12" i="39"/>
  <c r="I16" i="39"/>
  <c r="I20" i="39"/>
  <c r="I24" i="39"/>
  <c r="I28" i="39"/>
  <c r="J6" i="38"/>
  <c r="J14" i="38"/>
  <c r="J22" i="38"/>
  <c r="J24" i="38"/>
  <c r="J12" i="38"/>
  <c r="J20" i="38"/>
  <c r="J16" i="38"/>
  <c r="J27" i="38"/>
  <c r="J10" i="38"/>
  <c r="I18" i="38"/>
  <c r="I10" i="38"/>
  <c r="D22" i="38"/>
  <c r="I20" i="38"/>
  <c r="C20" i="38"/>
  <c r="H18" i="38"/>
  <c r="G16" i="38"/>
  <c r="D14" i="38"/>
  <c r="I12" i="38"/>
  <c r="C12" i="38"/>
  <c r="H10" i="38"/>
  <c r="G8" i="38"/>
  <c r="D6" i="38"/>
  <c r="C10" i="38"/>
  <c r="I24" i="38"/>
  <c r="C24" i="38"/>
  <c r="I22" i="38"/>
  <c r="C22" i="38"/>
  <c r="H20" i="38"/>
  <c r="G18" i="38"/>
  <c r="D16" i="38"/>
  <c r="I14" i="38"/>
  <c r="C14" i="38"/>
  <c r="H12" i="38"/>
  <c r="G10" i="38"/>
  <c r="J8" i="38"/>
  <c r="D8" i="38"/>
  <c r="I6" i="38"/>
  <c r="C6" i="38"/>
  <c r="C18" i="38"/>
  <c r="I27" i="38"/>
  <c r="C27" i="38"/>
  <c r="H22" i="38"/>
  <c r="G20" i="38"/>
  <c r="D18" i="38"/>
  <c r="I16" i="38"/>
  <c r="C16" i="38"/>
  <c r="H14" i="38"/>
  <c r="D6" i="37"/>
  <c r="D10" i="37"/>
  <c r="D14" i="37"/>
  <c r="D18" i="37"/>
  <c r="G6" i="37"/>
  <c r="G10" i="37"/>
  <c r="G14" i="37"/>
  <c r="G18" i="37"/>
  <c r="J21" i="37"/>
  <c r="J22" i="37" s="1"/>
  <c r="H6" i="37"/>
  <c r="D8" i="37"/>
  <c r="H10" i="37"/>
  <c r="D12" i="37"/>
  <c r="H14" i="37"/>
  <c r="D16" i="37"/>
  <c r="H18" i="37"/>
  <c r="D20" i="37"/>
  <c r="J8" i="37"/>
  <c r="J12" i="37"/>
  <c r="J16" i="37"/>
  <c r="J20" i="37"/>
  <c r="J10" i="37"/>
  <c r="J14" i="37"/>
  <c r="J18" i="37"/>
  <c r="J6" i="37"/>
  <c r="C22" i="37"/>
  <c r="I22" i="37"/>
  <c r="D25" i="37"/>
  <c r="J25" i="37" s="1"/>
  <c r="G25" i="37"/>
  <c r="H25" i="37"/>
  <c r="J15" i="36"/>
  <c r="D8" i="36"/>
  <c r="D15" i="36"/>
  <c r="G8" i="36"/>
  <c r="D12" i="36"/>
  <c r="G15" i="36"/>
  <c r="D6" i="36"/>
  <c r="J12" i="35"/>
  <c r="J14" i="35"/>
  <c r="J10" i="35"/>
  <c r="J8" i="35"/>
  <c r="J16" i="35"/>
  <c r="J19" i="35"/>
  <c r="J6" i="35"/>
  <c r="G8" i="35"/>
  <c r="G19" i="35"/>
  <c r="G6" i="35"/>
  <c r="G14" i="35"/>
  <c r="G16" i="35"/>
  <c r="H19" i="35"/>
  <c r="X27" i="34"/>
  <c r="X23" i="34"/>
  <c r="X19" i="34"/>
  <c r="X15" i="34"/>
  <c r="X11" i="34"/>
  <c r="X7" i="34"/>
  <c r="X29" i="34"/>
  <c r="H15" i="34"/>
  <c r="Q21" i="34"/>
  <c r="Q17" i="34"/>
  <c r="O32" i="34"/>
  <c r="Q29" i="34"/>
  <c r="Y11" i="34"/>
  <c r="Q15" i="34"/>
  <c r="Y19" i="34"/>
  <c r="Q23" i="34"/>
  <c r="Y27" i="34"/>
  <c r="H27" i="34"/>
  <c r="Q11" i="34"/>
  <c r="Y15" i="34"/>
  <c r="Q19" i="34"/>
  <c r="Y23" i="34"/>
  <c r="Q27" i="34"/>
  <c r="E7" i="34"/>
  <c r="W7" i="34"/>
  <c r="X9" i="34"/>
  <c r="E11" i="34"/>
  <c r="W11" i="34"/>
  <c r="X13" i="34"/>
  <c r="E15" i="34"/>
  <c r="W15" i="34"/>
  <c r="X17" i="34"/>
  <c r="H21" i="34"/>
  <c r="X21" i="34"/>
  <c r="X25" i="34"/>
  <c r="E27" i="34"/>
  <c r="H28" i="34"/>
  <c r="Q7" i="34"/>
  <c r="Y7" i="34"/>
  <c r="E28" i="34"/>
  <c r="W28" i="34"/>
  <c r="Z16" i="34"/>
  <c r="D19" i="34"/>
  <c r="R19" i="34"/>
  <c r="V19" i="34"/>
  <c r="Z20" i="34"/>
  <c r="D23" i="34"/>
  <c r="R23" i="34"/>
  <c r="V23" i="34"/>
  <c r="Z24" i="34"/>
  <c r="D27" i="34"/>
  <c r="R27" i="34"/>
  <c r="V27" i="34"/>
  <c r="T28" i="34"/>
  <c r="T17" i="34" s="1"/>
  <c r="D29" i="34"/>
  <c r="R29" i="34"/>
  <c r="V29" i="34"/>
  <c r="D7" i="34"/>
  <c r="R7" i="34"/>
  <c r="V7" i="34"/>
  <c r="Z8" i="34"/>
  <c r="D11" i="34"/>
  <c r="R11" i="34"/>
  <c r="V11" i="34"/>
  <c r="Z12" i="34"/>
  <c r="J12" i="33"/>
  <c r="J10" i="33"/>
  <c r="J6" i="33"/>
  <c r="I12" i="33"/>
  <c r="I8" i="33"/>
  <c r="C12" i="33"/>
  <c r="J10" i="32"/>
  <c r="J6" i="32"/>
  <c r="C10" i="32"/>
  <c r="C8" i="32"/>
  <c r="C6" i="32"/>
  <c r="J11" i="31"/>
  <c r="J8" i="31" s="1"/>
  <c r="D10" i="31"/>
  <c r="D12" i="31"/>
  <c r="G10" i="31"/>
  <c r="J22" i="39" l="1"/>
  <c r="J16" i="39"/>
  <c r="J30" i="39"/>
  <c r="J33" i="39"/>
  <c r="J20" i="39"/>
  <c r="J28" i="39"/>
  <c r="J24" i="39"/>
  <c r="J12" i="39"/>
  <c r="J8" i="39"/>
  <c r="J18" i="39"/>
  <c r="J26" i="39"/>
  <c r="U32" i="34"/>
  <c r="W29" i="34"/>
  <c r="W19" i="34"/>
  <c r="T27" i="34"/>
  <c r="T19" i="34"/>
  <c r="T15" i="34"/>
  <c r="T7" i="34"/>
  <c r="T9" i="34"/>
  <c r="C32" i="34"/>
  <c r="E29" i="34"/>
  <c r="E23" i="34"/>
  <c r="E19" i="34"/>
  <c r="H29" i="34"/>
  <c r="F32" i="34"/>
  <c r="H25" i="34"/>
  <c r="H11" i="34"/>
  <c r="W25" i="34"/>
  <c r="W21" i="34"/>
  <c r="W17" i="34"/>
  <c r="W13" i="34"/>
  <c r="W9" i="34"/>
  <c r="H23" i="34"/>
  <c r="R32" i="34"/>
  <c r="T29" i="34"/>
  <c r="Z21" i="34"/>
  <c r="T21" i="34"/>
  <c r="Z28" i="34"/>
  <c r="Z17" i="34" s="1"/>
  <c r="T23" i="34"/>
  <c r="T11" i="34"/>
  <c r="W27" i="34"/>
  <c r="W23" i="34"/>
  <c r="H17" i="34"/>
  <c r="H13" i="34"/>
  <c r="H9" i="34"/>
  <c r="T13" i="34"/>
  <c r="H7" i="34"/>
  <c r="E25" i="34"/>
  <c r="E21" i="34"/>
  <c r="E17" i="34"/>
  <c r="E13" i="34"/>
  <c r="E9" i="34"/>
  <c r="T25" i="34"/>
  <c r="H19" i="34"/>
  <c r="J12" i="31"/>
  <c r="J6" i="31"/>
  <c r="J10" i="31"/>
  <c r="Z13" i="34" l="1"/>
  <c r="Z29" i="34"/>
  <c r="X32" i="34"/>
  <c r="Z11" i="34"/>
  <c r="Z19" i="34"/>
  <c r="Z27" i="34"/>
  <c r="Z7" i="34"/>
  <c r="Z15" i="34"/>
  <c r="Z23" i="34"/>
  <c r="Z9" i="34"/>
  <c r="Z25" i="34"/>
</calcChain>
</file>

<file path=xl/sharedStrings.xml><?xml version="1.0" encoding="utf-8"?>
<sst xmlns="http://schemas.openxmlformats.org/spreadsheetml/2006/main" count="1075" uniqueCount="154">
  <si>
    <t>Sexe</t>
  </si>
  <si>
    <t>Relais social urbain (RSU)</t>
  </si>
  <si>
    <t>Charleroi (RSC)</t>
  </si>
  <si>
    <t>Liège (RSPL)</t>
  </si>
  <si>
    <t>La Louvière (RSULL)</t>
  </si>
  <si>
    <t>Mons (RSUMB)</t>
  </si>
  <si>
    <t>Namur (RSUN)</t>
  </si>
  <si>
    <t>Tournai (RSUT)</t>
  </si>
  <si>
    <t>Verviers (RSUV)</t>
  </si>
  <si>
    <t>Total des RSU wallons</t>
  </si>
  <si>
    <t>CA</t>
  </si>
  <si>
    <t>%</t>
  </si>
  <si>
    <t>Transsexuel</t>
  </si>
  <si>
    <t>nd</t>
  </si>
  <si>
    <t>-</t>
  </si>
  <si>
    <t>Total 
Sexe connu</t>
  </si>
  <si>
    <t>Sexe inconnu</t>
  </si>
  <si>
    <t xml:space="preserve"> CA</t>
  </si>
  <si>
    <t>Total global</t>
  </si>
  <si>
    <t>Services partenaires sources</t>
  </si>
  <si>
    <t>Nombre de services ayant répondu à cette variable</t>
  </si>
  <si>
    <t>Sources : IWEPS, Relais sociaux urbains &amp; services partenaires des Relais sociaux urbains de Wallonie; Calculs : IWEPS</t>
  </si>
  <si>
    <t>Type de prise en charge du mineur</t>
  </si>
  <si>
    <t xml:space="preserve"> %</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</si>
  <si>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</si>
  <si>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</si>
  <si>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Primo-utilisateurs
par Sexe</t>
  </si>
  <si>
    <t>Total
Sexe connu</t>
  </si>
  <si>
    <t>Total global des primo-utilisateurs</t>
  </si>
  <si>
    <t>% des primos dans le total des utilisateurs</t>
  </si>
  <si>
    <t>Total global de tous les utilisateurs</t>
  </si>
  <si>
    <t>Remarque :
Un "primo-utilisateur" est un bénéficiaire qui utilise le service pour la première fois de sa vie.</t>
  </si>
  <si>
    <t>Catégorie d'âges</t>
  </si>
  <si>
    <t>H</t>
  </si>
  <si>
    <t>F</t>
  </si>
  <si>
    <t>Total</t>
  </si>
  <si>
    <t>0-17 ans</t>
  </si>
  <si>
    <t>18 à 24 ans</t>
  </si>
  <si>
    <t>25 à 29 ans</t>
  </si>
  <si>
    <t>30 à 34 ans</t>
  </si>
  <si>
    <t>35 à 39 ans</t>
  </si>
  <si>
    <t>40 à 44 ans</t>
  </si>
  <si>
    <t>45 à 49 ans</t>
  </si>
  <si>
    <t>50 à 54 ans</t>
  </si>
  <si>
    <t>55 à 59 ans</t>
  </si>
  <si>
    <t>Total
Catégories d'âges connues</t>
  </si>
  <si>
    <t>Catégorie d'âges inconnue</t>
  </si>
  <si>
    <t xml:space="preserve">Non-réponses ou 
réponses non-exploitables </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</si>
  <si>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</si>
  <si>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</si>
  <si>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</si>
  <si>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</si>
  <si>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</si>
  <si>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</si>
  <si>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</si>
  <si>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</si>
  <si>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</si>
  <si>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Nationalité</t>
  </si>
  <si>
    <t xml:space="preserve">Belge </t>
  </si>
  <si>
    <t>Etrangère UE</t>
  </si>
  <si>
    <t>Etrangère hors UE</t>
  </si>
  <si>
    <t xml:space="preserve">Total
(Nationalité connue) </t>
  </si>
  <si>
    <t>Nationalité inconnue</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</si>
  <si>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</si>
  <si>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</si>
  <si>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</si>
  <si>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</si>
  <si>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</si>
  <si>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</si>
  <si>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</si>
  <si>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</si>
  <si>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</si>
  <si>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</si>
  <si>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</si>
  <si>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</si>
  <si>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Type de logement / hébergement</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</si>
  <si>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</si>
  <si>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</si>
  <si>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</si>
  <si>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</si>
  <si>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</si>
  <si>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</si>
  <si>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</si>
  <si>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</si>
  <si>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</si>
  <si>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</si>
  <si>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Lieu de résidence</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</si>
  <si>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</si>
  <si>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</si>
  <si>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</si>
  <si>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</si>
  <si>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</si>
  <si>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</si>
  <si>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</si>
  <si>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</si>
  <si>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</si>
  <si>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</si>
  <si>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</si>
  <si>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</si>
  <si>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</si>
  <si>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</si>
  <si>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</si>
  <si>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</si>
  <si>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</si>
  <si>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</si>
  <si>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</si>
  <si>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</si>
  <si>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</si>
  <si>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</si>
  <si>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</si>
  <si>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</si>
  <si>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</si>
  <si>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</si>
  <si>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</si>
  <si>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</si>
  <si>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</si>
  <si>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</si>
  <si>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</si>
  <si>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</si>
  <si>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</si>
  <si>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</si>
  <si>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Prise en charge seul
(Utilisateur)</t>
  </si>
  <si>
    <t>Prise en charge "en famille"</t>
  </si>
  <si>
    <t>Tableau 3.1.1 : Utilisateurs du travail de rue (TR) organisé par les services partenaires des Relais sociaux urbains (RSU)</t>
  </si>
  <si>
    <t>Liège (RSPL) (1)</t>
  </si>
  <si>
    <t>Nombre de services ayant participé à la collecte relative au TR</t>
  </si>
  <si>
    <t>(1) Rqe : Pour le RSPL le nombre d'utilisateurs correspond ici au nombre d'utilisateurs pour lesquels un dossier est ouvert. Il y en a 72 et sont à mettre en regard d'une file active de 383 personnes. Le RSPL précise "qu'un dossier est ouvert quand il y a eu au minimum un accompagnement physique (souvent plusieurs) avec la personne ou un suivi intensif."</t>
  </si>
  <si>
    <t>Tableau 3.1.2 : Mineurs pris en charge par le travail de rue  (TR) organisé par les services partenaires des Relais sociaux urbains (RSU)</t>
  </si>
  <si>
    <t>Tableau 3.1.3 : Primo-utilisateurs du travail de rue (TR) organisé par les services partenaires des Relais sociaux urbains (RSU)</t>
  </si>
  <si>
    <t>Tableau 3.1.4 : Utilisateurs du travail de rue (TR) organisé par les services partenaires des Relais sociaux urbains (RSU).</t>
  </si>
  <si>
    <t>60 à 64 ans</t>
  </si>
  <si>
    <t>65 ans et plus</t>
  </si>
  <si>
    <t>Tableau 3.1.5 : Utilisateurs du travail de rue (TR) organisé par les services partenaires des Relais sociaux urbains (RSU)</t>
  </si>
  <si>
    <t>Tableau 3.1.6 : Utilisateurs du travail de rue (TR) organisé par les services partenaires des Relais sociaux urbains (RSU)</t>
  </si>
  <si>
    <t>Tableau 3.1.7 : Utilisateurs du travail de rue (TR) organisé par les services partenaires des Relais sociaux urbains (RSU)</t>
  </si>
  <si>
    <t>Tableau 3.1.8 : Utilisateurs du travail de rue (TR) organisé par les services partenaires des Relais sociaux urbains (RSU).</t>
  </si>
  <si>
    <t>En rue ou en abris de fortune  (squat, voiture, tente, caravane…)</t>
  </si>
  <si>
    <t>Tableau 3.1.9 : Utilisateurs du travail de rue (TR) organisé par les services partenaires des Relais sociaux urbains (RSU)</t>
  </si>
  <si>
    <t>Tableau 3.1.10 : Difficultés déclarées par les utilisateurs du travail de rue (TR) organisé par les services partenaires des Relais sociaux urbains (RSU).</t>
  </si>
  <si>
    <t>Avec des difficultés de logement - autres problèmes
(4)</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</si>
  <si>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</si>
  <si>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Répartition par sexe et par RSU - Année 2018  -</t>
  </si>
  <si>
    <t>Répartition par type de prise en charge et par RSU - Année 2018  -</t>
  </si>
  <si>
    <t>RSPL - DUS - RAS : Remarque nombre de primo-utilisateurs différents (sur la vie) -&gt; inconnu pour 4 personnes (2 hommes et 2 femmes)</t>
  </si>
  <si>
    <t>RSUN - DUS - DUS : Remarque nombre de primo-utilisateurs différents (sur la vie) -&gt; 1120 primo-utilisateurs (on ne dispose pas de la donnée genrée)</t>
  </si>
  <si>
    <t>Répartition par âge, sexe et RSU - Année 2018</t>
  </si>
  <si>
    <t>Tournai (RSUT)
!!!</t>
  </si>
  <si>
    <t>Par rapport à Tab 3.1.1. 16 hommes en trop; 16 femmes trop peu</t>
  </si>
  <si>
    <t>Répartition par type de ménage et par RSU - Année 2018</t>
  </si>
  <si>
    <t>Répartition par nationalité et par RSU - Année 2018</t>
  </si>
  <si>
    <t>Répartition par type de revenu principal et par RSU - Année 2018 -</t>
  </si>
  <si>
    <t>Répartition par type de logement/hébergement (occupé la semaine précédent l'entrée)
Par RSU  - Année 2018  -</t>
  </si>
  <si>
    <t>Répartition par « lieu de résidence » (Situation de l'utilisateur, la semaine précédant son entrée en HU)
Par RSU - Année 2018  -</t>
  </si>
  <si>
    <t>Répartition par difficulté rencontrée connue (1),(2)et par RSU - Année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</si>
</sst>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b/>
      <i/>
      <sz val="14"/>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07">
    <xf numFmtId="0" fontId="0" fillId="0" borderId="0" xfId="0"/>
    <xf numFmtId="3" fontId="6" fillId="0" borderId="13" xfId="0" applyNumberFormat="1" applyFont="1" applyFill="1" applyBorder="1" applyAlignment="1">
      <alignment horizontal="right" vertical="center"/>
    </xf>
    <xf numFmtId="3" fontId="6" fillId="0" borderId="14"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3" fontId="6" fillId="0" borderId="36" xfId="0" applyNumberFormat="1" applyFont="1" applyFill="1" applyBorder="1" applyAlignment="1">
      <alignment horizontal="center" vertical="center"/>
    </xf>
    <xf numFmtId="0" fontId="9" fillId="2" borderId="0" xfId="0" applyFont="1" applyFill="1"/>
    <xf numFmtId="0" fontId="0" fillId="0" borderId="0" xfId="0" applyFont="1" applyBorder="1" applyAlignment="1">
      <alignment horizontal="center" vertical="center" wrapText="1"/>
    </xf>
    <xf numFmtId="164" fontId="4" fillId="0" borderId="0" xfId="1" applyNumberFormat="1" applyFont="1" applyBorder="1" applyAlignment="1">
      <alignment horizontal="center" vertical="top"/>
    </xf>
    <xf numFmtId="0" fontId="0" fillId="0" borderId="0" xfId="0" applyFont="1"/>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wrapText="1"/>
    </xf>
    <xf numFmtId="164" fontId="6" fillId="2" borderId="22" xfId="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49" xfId="1" applyNumberFormat="1" applyFont="1" applyFill="1" applyBorder="1" applyAlignment="1">
      <alignment horizontal="right" vertical="center"/>
    </xf>
    <xf numFmtId="164" fontId="6" fillId="2" borderId="50" xfId="1" applyNumberFormat="1" applyFont="1" applyFill="1" applyBorder="1" applyAlignment="1">
      <alignment horizontal="right" vertical="center"/>
    </xf>
    <xf numFmtId="164" fontId="6" fillId="2" borderId="17" xfId="1" applyNumberFormat="1" applyFont="1" applyFill="1" applyBorder="1" applyAlignment="1">
      <alignment horizontal="right" vertical="center"/>
    </xf>
    <xf numFmtId="164" fontId="6" fillId="2" borderId="18" xfId="1" applyNumberFormat="1" applyFont="1" applyFill="1" applyBorder="1" applyAlignment="1">
      <alignment horizontal="right" vertical="center"/>
    </xf>
    <xf numFmtId="164" fontId="6" fillId="2" borderId="18" xfId="1" quotePrefix="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164" fontId="6" fillId="2" borderId="52" xfId="1" applyNumberFormat="1" applyFont="1" applyFill="1" applyBorder="1" applyAlignment="1">
      <alignment horizontal="right" vertical="center"/>
    </xf>
    <xf numFmtId="164" fontId="8" fillId="2" borderId="26" xfId="1" applyNumberFormat="1" applyFont="1" applyFill="1" applyBorder="1" applyAlignment="1">
      <alignment horizontal="right" vertical="center"/>
    </xf>
    <xf numFmtId="164" fontId="8" fillId="2" borderId="27" xfId="1" applyNumberFormat="1" applyFont="1" applyFill="1" applyBorder="1" applyAlignment="1">
      <alignment horizontal="right" vertical="center"/>
    </xf>
    <xf numFmtId="164" fontId="8" fillId="2" borderId="27" xfId="1" quotePrefix="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7" xfId="1"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3" fontId="6" fillId="0" borderId="36" xfId="0" applyNumberFormat="1" applyFont="1" applyBorder="1" applyAlignment="1">
      <alignment horizontal="center" vertical="center"/>
    </xf>
    <xf numFmtId="3" fontId="3" fillId="0" borderId="3" xfId="0" applyNumberFormat="1" applyFont="1" applyBorder="1" applyAlignment="1">
      <alignment horizontal="center" vertical="center"/>
    </xf>
    <xf numFmtId="164" fontId="4" fillId="0" borderId="0" xfId="1" applyNumberFormat="1" applyFont="1" applyBorder="1" applyAlignment="1">
      <alignment horizontal="center"/>
    </xf>
    <xf numFmtId="0" fontId="0" fillId="0" borderId="0" xfId="0" applyAlignment="1">
      <alignment horizontal="left"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164" fontId="6" fillId="2" borderId="19" xfId="1" applyNumberFormat="1" applyFont="1" applyFill="1" applyBorder="1" applyAlignment="1">
      <alignment horizontal="right" vertical="center"/>
    </xf>
    <xf numFmtId="164" fontId="6" fillId="2" borderId="26" xfId="1" applyNumberFormat="1" applyFont="1" applyFill="1" applyBorder="1" applyAlignment="1">
      <alignment horizontal="right" vertical="center"/>
    </xf>
    <xf numFmtId="164" fontId="6" fillId="2" borderId="27" xfId="1" applyNumberFormat="1" applyFont="1" applyFill="1" applyBorder="1" applyAlignment="1">
      <alignment horizontal="right" vertical="center"/>
    </xf>
    <xf numFmtId="164" fontId="6" fillId="2" borderId="25" xfId="1" applyNumberFormat="1" applyFont="1" applyFill="1" applyBorder="1" applyAlignment="1">
      <alignment horizontal="right" vertical="center"/>
    </xf>
    <xf numFmtId="164" fontId="8" fillId="2" borderId="28" xfId="1"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8" fillId="0" borderId="9" xfId="0" applyFont="1" applyFill="1" applyBorder="1" applyAlignment="1">
      <alignment horizontal="center" vertical="center" wrapText="1"/>
    </xf>
    <xf numFmtId="164" fontId="6" fillId="2" borderId="23" xfId="1" applyNumberFormat="1" applyFont="1" applyFill="1" applyBorder="1" applyAlignment="1">
      <alignment horizontal="right" vertical="center"/>
    </xf>
    <xf numFmtId="164" fontId="6" fillId="2" borderId="24" xfId="1" applyNumberFormat="1" applyFont="1" applyFill="1" applyBorder="1" applyAlignment="1">
      <alignment horizontal="right" vertical="center"/>
    </xf>
    <xf numFmtId="3" fontId="6"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0" fillId="0" borderId="0" xfId="0" applyFont="1" applyAlignment="1">
      <alignment horizontal="center"/>
    </xf>
    <xf numFmtId="164" fontId="6" fillId="2" borderId="28" xfId="1" applyNumberFormat="1" applyFont="1" applyFill="1" applyBorder="1" applyAlignment="1">
      <alignment horizontal="right" vertical="center"/>
    </xf>
    <xf numFmtId="0" fontId="10" fillId="2" borderId="8"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13" fillId="2" borderId="17" xfId="1" applyNumberFormat="1" applyFont="1" applyFill="1" applyBorder="1" applyAlignment="1">
      <alignment horizontal="right" vertical="center"/>
    </xf>
    <xf numFmtId="164" fontId="13" fillId="2" borderId="18" xfId="1" applyNumberFormat="1" applyFont="1" applyFill="1" applyBorder="1" applyAlignment="1">
      <alignment horizontal="right" vertical="center"/>
    </xf>
    <xf numFmtId="164" fontId="13" fillId="2" borderId="16" xfId="1" applyNumberFormat="1" applyFont="1" applyFill="1" applyBorder="1" applyAlignment="1">
      <alignment horizontal="right" vertical="center"/>
    </xf>
    <xf numFmtId="164" fontId="13" fillId="2" borderId="19" xfId="1" applyNumberFormat="1" applyFont="1" applyFill="1" applyBorder="1" applyAlignment="1">
      <alignment horizontal="right" vertical="center"/>
    </xf>
    <xf numFmtId="164" fontId="13" fillId="2" borderId="22" xfId="1" applyNumberFormat="1" applyFont="1" applyFill="1" applyBorder="1" applyAlignment="1">
      <alignment horizontal="right" vertical="center"/>
    </xf>
    <xf numFmtId="164" fontId="13" fillId="2" borderId="23" xfId="1" applyNumberFormat="1" applyFont="1" applyFill="1" applyBorder="1" applyAlignment="1">
      <alignment horizontal="right" vertical="center"/>
    </xf>
    <xf numFmtId="164" fontId="13" fillId="2" borderId="49" xfId="1" applyNumberFormat="1" applyFont="1" applyFill="1" applyBorder="1" applyAlignment="1">
      <alignment horizontal="right" vertical="center"/>
    </xf>
    <xf numFmtId="164" fontId="13" fillId="2" borderId="24" xfId="1" applyNumberFormat="1" applyFont="1" applyFill="1" applyBorder="1" applyAlignment="1">
      <alignment horizontal="right" vertical="center"/>
    </xf>
    <xf numFmtId="0" fontId="6" fillId="2" borderId="0" xfId="0" applyFont="1" applyFill="1"/>
    <xf numFmtId="0" fontId="4" fillId="0" borderId="0" xfId="0" applyFont="1" applyBorder="1" applyAlignment="1">
      <alignment horizontal="center" vertical="center" wrapText="1"/>
    </xf>
    <xf numFmtId="3" fontId="6" fillId="0" borderId="48" xfId="0" applyNumberFormat="1" applyFont="1" applyFill="1" applyBorder="1" applyAlignment="1">
      <alignment horizontal="right" vertical="center"/>
    </xf>
    <xf numFmtId="164" fontId="6" fillId="0" borderId="18" xfId="1" applyNumberFormat="1" applyFont="1" applyFill="1" applyBorder="1" applyAlignment="1">
      <alignment horizontal="right" vertical="center"/>
    </xf>
    <xf numFmtId="164" fontId="8" fillId="0" borderId="27" xfId="1" applyNumberFormat="1" applyFont="1" applyFill="1" applyBorder="1" applyAlignment="1">
      <alignment horizontal="right" vertical="center"/>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2" borderId="40"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5" fillId="0" borderId="11" xfId="0" applyFont="1" applyFill="1" applyBorder="1" applyAlignment="1">
      <alignment horizontal="right" vertical="center" wrapText="1"/>
    </xf>
    <xf numFmtId="3" fontId="6" fillId="0" borderId="11" xfId="0" applyNumberFormat="1" applyFont="1" applyFill="1" applyBorder="1" applyAlignment="1">
      <alignment horizontal="right" vertical="center"/>
    </xf>
    <xf numFmtId="3" fontId="6" fillId="0" borderId="54" xfId="0" applyNumberFormat="1" applyFont="1" applyFill="1" applyBorder="1" applyAlignment="1">
      <alignment horizontal="right" vertical="center"/>
    </xf>
    <xf numFmtId="0" fontId="5" fillId="0" borderId="21" xfId="0" applyFont="1" applyFill="1" applyBorder="1" applyAlignment="1">
      <alignment horizontal="right" vertical="center" wrapText="1"/>
    </xf>
    <xf numFmtId="0" fontId="6" fillId="0" borderId="13" xfId="0" applyNumberFormat="1" applyFont="1" applyFill="1" applyBorder="1" applyAlignment="1">
      <alignment horizontal="right" vertical="center"/>
    </xf>
    <xf numFmtId="0" fontId="6" fillId="0" borderId="21" xfId="0" applyNumberFormat="1" applyFont="1" applyFill="1" applyBorder="1" applyAlignment="1">
      <alignment horizontal="right" vertical="center"/>
    </xf>
    <xf numFmtId="0" fontId="6" fillId="0" borderId="14"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164" fontId="6" fillId="0" borderId="27" xfId="1" applyNumberFormat="1" applyFont="1" applyFill="1" applyBorder="1" applyAlignment="1">
      <alignment horizontal="right" vertical="center"/>
    </xf>
    <xf numFmtId="164" fontId="8" fillId="0" borderId="25" xfId="1" applyNumberFormat="1" applyFont="1" applyFill="1" applyBorder="1" applyAlignment="1">
      <alignment horizontal="right" vertical="center"/>
    </xf>
    <xf numFmtId="164" fontId="8" fillId="0" borderId="28" xfId="1" applyNumberFormat="1" applyFont="1" applyFill="1" applyBorder="1" applyAlignment="1">
      <alignment horizontal="right" vertical="center"/>
    </xf>
    <xf numFmtId="3" fontId="6" fillId="2" borderId="47" xfId="0" applyNumberFormat="1" applyFont="1" applyFill="1" applyBorder="1" applyAlignment="1">
      <alignment horizontal="center" vertical="center"/>
    </xf>
    <xf numFmtId="3" fontId="6" fillId="2" borderId="48"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22" xfId="0" applyNumberFormat="1" applyFont="1" applyFill="1" applyBorder="1" applyAlignment="1">
      <alignment horizontal="center" vertical="center"/>
    </xf>
    <xf numFmtId="3" fontId="6" fillId="2" borderId="23" xfId="0" applyNumberFormat="1" applyFont="1" applyFill="1" applyBorder="1" applyAlignment="1">
      <alignment horizontal="center" vertical="center"/>
    </xf>
    <xf numFmtId="3" fontId="6" fillId="2" borderId="49" xfId="0" applyNumberFormat="1" applyFont="1" applyFill="1" applyBorder="1" applyAlignment="1">
      <alignment horizontal="center" vertical="center"/>
    </xf>
    <xf numFmtId="3" fontId="8" fillId="2" borderId="47" xfId="0" applyNumberFormat="1" applyFont="1" applyFill="1" applyBorder="1" applyAlignment="1">
      <alignment horizontal="center" vertical="center"/>
    </xf>
    <xf numFmtId="3" fontId="8" fillId="2" borderId="48"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0" fontId="2" fillId="0" borderId="35" xfId="0" applyFont="1" applyFill="1" applyBorder="1" applyAlignment="1">
      <alignment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9" fillId="0" borderId="0" xfId="0" applyFont="1" applyBorder="1"/>
    <xf numFmtId="0" fontId="9" fillId="0" borderId="0" xfId="0" applyFont="1" applyAlignment="1">
      <alignment vertical="top"/>
    </xf>
    <xf numFmtId="0" fontId="9" fillId="0" borderId="0" xfId="0" applyFont="1"/>
    <xf numFmtId="0" fontId="9" fillId="0" borderId="0" xfId="0" applyFont="1" applyFill="1"/>
    <xf numFmtId="0" fontId="13" fillId="0" borderId="0" xfId="0" applyFont="1" applyFill="1" applyAlignment="1">
      <alignment wrapText="1"/>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3" fontId="6" fillId="0" borderId="12"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14" xfId="0" applyNumberFormat="1" applyFont="1" applyFill="1" applyBorder="1" applyAlignment="1">
      <alignment horizontal="center" vertical="center"/>
    </xf>
    <xf numFmtId="0" fontId="7" fillId="0" borderId="16" xfId="0" applyFont="1" applyFill="1" applyBorder="1" applyAlignment="1">
      <alignment horizontal="center" vertical="center" wrapText="1"/>
    </xf>
    <xf numFmtId="164" fontId="6" fillId="0" borderId="17" xfId="1" applyNumberFormat="1" applyFont="1" applyFill="1" applyBorder="1" applyAlignment="1">
      <alignment horizontal="right" vertical="center"/>
    </xf>
    <xf numFmtId="164" fontId="6" fillId="0" borderId="18" xfId="1" quotePrefix="1" applyNumberFormat="1" applyFont="1" applyFill="1" applyBorder="1" applyAlignment="1">
      <alignment horizontal="right" vertical="center"/>
    </xf>
    <xf numFmtId="164" fontId="6" fillId="0" borderId="19" xfId="1" applyNumberFormat="1" applyFont="1" applyFill="1" applyBorder="1" applyAlignment="1">
      <alignment horizontal="right" vertical="center"/>
    </xf>
    <xf numFmtId="0" fontId="5" fillId="0" borderId="21" xfId="0" applyFont="1" applyFill="1" applyBorder="1" applyAlignment="1">
      <alignment horizontal="center" vertical="center" wrapText="1"/>
    </xf>
    <xf numFmtId="3" fontId="6" fillId="0" borderId="22" xfId="0" applyNumberFormat="1" applyFont="1" applyFill="1" applyBorder="1" applyAlignment="1">
      <alignment horizontal="center" vertical="center"/>
    </xf>
    <xf numFmtId="3" fontId="6" fillId="0" borderId="23" xfId="0" applyNumberFormat="1" applyFont="1" applyFill="1" applyBorder="1" applyAlignment="1">
      <alignment horizontal="center" vertical="center"/>
    </xf>
    <xf numFmtId="3" fontId="6" fillId="0" borderId="24" xfId="0" applyNumberFormat="1" applyFont="1" applyFill="1" applyBorder="1" applyAlignment="1">
      <alignment horizontal="center" vertical="center"/>
    </xf>
    <xf numFmtId="3" fontId="8" fillId="0" borderId="22" xfId="0" applyNumberFormat="1" applyFont="1" applyFill="1" applyBorder="1" applyAlignment="1">
      <alignment horizontal="center" vertical="center"/>
    </xf>
    <xf numFmtId="3" fontId="8" fillId="0" borderId="23" xfId="0" applyNumberFormat="1" applyFont="1" applyFill="1" applyBorder="1" applyAlignment="1">
      <alignment horizontal="center" vertical="center"/>
    </xf>
    <xf numFmtId="3" fontId="8" fillId="0" borderId="24" xfId="0" applyNumberFormat="1" applyFont="1" applyFill="1" applyBorder="1" applyAlignment="1">
      <alignment horizontal="center" vertical="center"/>
    </xf>
    <xf numFmtId="0" fontId="7" fillId="0" borderId="25" xfId="0" applyFont="1" applyFill="1" applyBorder="1" applyAlignment="1">
      <alignment horizontal="center" vertical="center" wrapText="1"/>
    </xf>
    <xf numFmtId="164" fontId="8" fillId="0" borderId="26" xfId="1" applyNumberFormat="1" applyFont="1" applyFill="1" applyBorder="1" applyAlignment="1">
      <alignment horizontal="right" vertical="center"/>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164" fontId="6" fillId="0" borderId="0" xfId="1" applyNumberFormat="1" applyFont="1" applyFill="1" applyBorder="1" applyAlignment="1">
      <alignment horizontal="right" vertical="center"/>
    </xf>
    <xf numFmtId="0" fontId="6" fillId="0" borderId="2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8" fillId="0" borderId="30" xfId="0" applyNumberFormat="1" applyFont="1" applyFill="1" applyBorder="1" applyAlignment="1">
      <alignment horizontal="center" vertical="center"/>
    </xf>
    <xf numFmtId="0" fontId="10"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3" fontId="6" fillId="0" borderId="33" xfId="0" applyNumberFormat="1" applyFont="1" applyFill="1" applyBorder="1" applyAlignment="1">
      <alignment horizontal="center" vertical="center"/>
    </xf>
    <xf numFmtId="3" fontId="6" fillId="0" borderId="32" xfId="0" applyNumberFormat="1" applyFont="1" applyFill="1" applyBorder="1" applyAlignment="1">
      <alignment horizontal="center" vertical="center"/>
    </xf>
    <xf numFmtId="3" fontId="8" fillId="0" borderId="34"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3" xfId="0" applyFont="1" applyFill="1" applyBorder="1" applyAlignment="1">
      <alignment horizontal="center" vertical="center"/>
    </xf>
    <xf numFmtId="0" fontId="9" fillId="0" borderId="0" xfId="0" applyFont="1" applyFill="1" applyBorder="1" applyAlignment="1">
      <alignment horizontal="center" vertical="center" wrapText="1"/>
    </xf>
    <xf numFmtId="164" fontId="6" fillId="0" borderId="0" xfId="1" applyNumberFormat="1" applyFont="1" applyFill="1" applyBorder="1" applyAlignment="1">
      <alignment horizontal="center" vertical="top"/>
    </xf>
    <xf numFmtId="0" fontId="5" fillId="2" borderId="11" xfId="0" applyFont="1" applyFill="1" applyBorder="1" applyAlignment="1">
      <alignment horizontal="center" vertical="center" wrapText="1"/>
    </xf>
    <xf numFmtId="0" fontId="6" fillId="2" borderId="47" xfId="0" applyNumberFormat="1" applyFont="1" applyFill="1" applyBorder="1" applyAlignment="1">
      <alignment horizontal="center" vertical="center"/>
    </xf>
    <xf numFmtId="0" fontId="6" fillId="2" borderId="48"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8" fillId="2" borderId="3" xfId="0" applyNumberFormat="1" applyFont="1" applyFill="1" applyBorder="1" applyAlignment="1">
      <alignment horizontal="center" vertical="center"/>
    </xf>
    <xf numFmtId="0" fontId="5" fillId="2" borderId="16" xfId="0" applyFont="1" applyFill="1" applyBorder="1" applyAlignment="1">
      <alignment horizontal="center" vertical="center" wrapText="1"/>
    </xf>
    <xf numFmtId="164" fontId="6" fillId="2" borderId="49" xfId="1" quotePrefix="1" applyNumberFormat="1" applyFont="1" applyFill="1" applyBorder="1" applyAlignment="1">
      <alignment horizontal="right" vertical="center"/>
    </xf>
    <xf numFmtId="0" fontId="5" fillId="2" borderId="49" xfId="0" applyFont="1" applyFill="1" applyBorder="1" applyAlignment="1">
      <alignment horizontal="center" vertical="center" wrapText="1"/>
    </xf>
    <xf numFmtId="0" fontId="6" fillId="2" borderId="12"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164" fontId="6" fillId="2" borderId="16" xfId="1" quotePrefix="1" applyNumberFormat="1" applyFont="1" applyFill="1" applyBorder="1" applyAlignment="1">
      <alignment horizontal="right" vertical="center"/>
    </xf>
    <xf numFmtId="0" fontId="8" fillId="2" borderId="22" xfId="0" applyNumberFormat="1" applyFont="1" applyFill="1" applyBorder="1" applyAlignment="1">
      <alignment horizontal="center" vertical="center"/>
    </xf>
    <xf numFmtId="0" fontId="8" fillId="2" borderId="23"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5" fillId="2" borderId="25" xfId="0" applyFont="1" applyFill="1" applyBorder="1" applyAlignment="1">
      <alignment horizontal="center" vertical="center" wrapText="1"/>
    </xf>
    <xf numFmtId="164" fontId="8" fillId="2" borderId="25" xfId="1" quotePrefix="1" applyNumberFormat="1" applyFont="1" applyFill="1" applyBorder="1" applyAlignment="1">
      <alignment horizontal="right" vertical="center"/>
    </xf>
    <xf numFmtId="0" fontId="4" fillId="0"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3" xfId="0" applyFont="1" applyFill="1" applyBorder="1" applyAlignment="1">
      <alignment horizontal="center" vertical="center"/>
    </xf>
    <xf numFmtId="3" fontId="6" fillId="2" borderId="54" xfId="0" applyNumberFormat="1" applyFont="1" applyFill="1" applyBorder="1" applyAlignment="1">
      <alignment horizontal="center" vertical="center"/>
    </xf>
    <xf numFmtId="0" fontId="5" fillId="2" borderId="21" xfId="0" applyFont="1" applyFill="1" applyBorder="1" applyAlignment="1">
      <alignment horizontal="center" vertical="center" wrapText="1"/>
    </xf>
    <xf numFmtId="3" fontId="6" fillId="2" borderId="12" xfId="0" applyNumberFormat="1" applyFont="1" applyFill="1" applyBorder="1" applyAlignment="1">
      <alignment horizontal="center" vertical="center"/>
    </xf>
    <xf numFmtId="3" fontId="6" fillId="2" borderId="13" xfId="0" applyNumberFormat="1" applyFont="1" applyFill="1" applyBorder="1" applyAlignment="1">
      <alignment horizontal="center" vertical="center"/>
    </xf>
    <xf numFmtId="3" fontId="6" fillId="2" borderId="21" xfId="0" applyNumberFormat="1" applyFont="1" applyFill="1" applyBorder="1" applyAlignment="1">
      <alignment horizontal="center" vertical="center"/>
    </xf>
    <xf numFmtId="3" fontId="6" fillId="2" borderId="14" xfId="0" applyNumberFormat="1" applyFont="1" applyFill="1" applyBorder="1" applyAlignment="1">
      <alignment horizontal="center" vertical="center"/>
    </xf>
    <xf numFmtId="3" fontId="6" fillId="2" borderId="24" xfId="0" applyNumberFormat="1" applyFont="1" applyFill="1" applyBorder="1" applyAlignment="1">
      <alignment horizontal="center" vertical="center"/>
    </xf>
    <xf numFmtId="164" fontId="6" fillId="2" borderId="27" xfId="1" quotePrefix="1" applyNumberFormat="1" applyFont="1" applyFill="1" applyBorder="1" applyAlignment="1">
      <alignment horizontal="right" vertical="center"/>
    </xf>
    <xf numFmtId="3" fontId="8" fillId="2" borderId="24" xfId="0" applyNumberFormat="1" applyFont="1" applyFill="1" applyBorder="1" applyAlignment="1">
      <alignment horizontal="center" vertical="center"/>
    </xf>
    <xf numFmtId="0" fontId="6"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6" fillId="2" borderId="56" xfId="0" applyNumberFormat="1" applyFont="1" applyFill="1" applyBorder="1" applyAlignment="1">
      <alignment horizontal="center" vertical="center"/>
    </xf>
    <xf numFmtId="0" fontId="6" fillId="2" borderId="33" xfId="0" applyNumberFormat="1" applyFont="1" applyFill="1" applyBorder="1" applyAlignment="1">
      <alignment horizontal="center" vertical="center"/>
    </xf>
    <xf numFmtId="0" fontId="6" fillId="2" borderId="32" xfId="0" applyNumberFormat="1" applyFont="1" applyFill="1" applyBorder="1" applyAlignment="1">
      <alignment horizontal="center" vertical="center"/>
    </xf>
    <xf numFmtId="0" fontId="8" fillId="2" borderId="5" xfId="0" applyNumberFormat="1" applyFont="1" applyFill="1" applyBorder="1" applyAlignment="1">
      <alignment horizontal="center" vertical="center"/>
    </xf>
    <xf numFmtId="0" fontId="10" fillId="2" borderId="31" xfId="0" applyFont="1" applyFill="1" applyBorder="1" applyAlignment="1">
      <alignment horizontal="center" vertical="center" wrapText="1"/>
    </xf>
    <xf numFmtId="3" fontId="6" fillId="2" borderId="56" xfId="0" applyNumberFormat="1" applyFont="1" applyFill="1" applyBorder="1" applyAlignment="1">
      <alignment horizontal="center" vertical="center"/>
    </xf>
    <xf numFmtId="3" fontId="6" fillId="2" borderId="33" xfId="0" applyNumberFormat="1" applyFont="1" applyFill="1" applyBorder="1" applyAlignment="1">
      <alignment horizontal="center" vertical="center"/>
    </xf>
    <xf numFmtId="3" fontId="6" fillId="2" borderId="32" xfId="0" applyNumberFormat="1" applyFont="1" applyFill="1" applyBorder="1" applyAlignment="1">
      <alignment horizontal="center" vertical="center"/>
    </xf>
    <xf numFmtId="3" fontId="8" fillId="2" borderId="34" xfId="0" applyNumberFormat="1" applyFont="1" applyFill="1" applyBorder="1" applyAlignment="1">
      <alignment horizontal="center" vertical="center"/>
    </xf>
    <xf numFmtId="3" fontId="6" fillId="2" borderId="0" xfId="0" quotePrefix="1" applyNumberFormat="1" applyFont="1" applyFill="1" applyBorder="1" applyAlignment="1">
      <alignment horizontal="center" vertical="center"/>
    </xf>
    <xf numFmtId="0" fontId="6" fillId="2" borderId="32" xfId="0" applyFont="1" applyFill="1" applyBorder="1" applyAlignment="1">
      <alignment horizontal="center" vertical="center" wrapText="1"/>
    </xf>
    <xf numFmtId="164" fontId="8" fillId="2" borderId="56" xfId="1" applyNumberFormat="1" applyFont="1" applyFill="1" applyBorder="1" applyAlignment="1">
      <alignment horizontal="center" vertical="center"/>
    </xf>
    <xf numFmtId="164" fontId="8" fillId="2" borderId="33" xfId="1" applyNumberFormat="1" applyFont="1" applyFill="1" applyBorder="1" applyAlignment="1">
      <alignment horizontal="center" vertical="center"/>
    </xf>
    <xf numFmtId="164" fontId="8" fillId="2" borderId="33" xfId="1" quotePrefix="1" applyNumberFormat="1" applyFont="1" applyFill="1" applyBorder="1" applyAlignment="1">
      <alignment horizontal="center" vertical="center"/>
    </xf>
    <xf numFmtId="164" fontId="8" fillId="2" borderId="57" xfId="1" applyNumberFormat="1" applyFont="1" applyFill="1" applyBorder="1" applyAlignment="1">
      <alignment horizontal="center" vertical="center"/>
    </xf>
    <xf numFmtId="164" fontId="8" fillId="2" borderId="34" xfId="1" applyNumberFormat="1"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3" xfId="0" applyFont="1" applyFill="1" applyBorder="1" applyAlignment="1">
      <alignment horizontal="center" vertical="center"/>
    </xf>
    <xf numFmtId="0" fontId="17" fillId="3" borderId="0" xfId="0" applyFont="1" applyFill="1" applyBorder="1"/>
    <xf numFmtId="0" fontId="17" fillId="3" borderId="0" xfId="0" applyFont="1" applyFill="1"/>
    <xf numFmtId="0" fontId="0" fillId="3" borderId="0" xfId="0" applyFill="1"/>
    <xf numFmtId="0" fontId="10" fillId="0" borderId="59" xfId="0" applyFont="1" applyFill="1" applyBorder="1" applyAlignment="1">
      <alignment horizontal="center" vertical="top"/>
    </xf>
    <xf numFmtId="0" fontId="10" fillId="0" borderId="40" xfId="0" applyFont="1" applyFill="1" applyBorder="1" applyAlignment="1">
      <alignment horizontal="center" vertical="top"/>
    </xf>
    <xf numFmtId="0" fontId="10" fillId="0" borderId="60" xfId="0" applyFont="1" applyFill="1" applyBorder="1" applyAlignment="1">
      <alignment horizontal="center" vertical="top"/>
    </xf>
    <xf numFmtId="0" fontId="6" fillId="0" borderId="3" xfId="0" applyFont="1" applyFill="1" applyBorder="1" applyAlignment="1">
      <alignment horizontal="center" vertical="top" wrapText="1"/>
    </xf>
    <xf numFmtId="0" fontId="6" fillId="0" borderId="61" xfId="0" applyFont="1" applyFill="1" applyBorder="1" applyAlignment="1">
      <alignment horizontal="right" vertical="top" wrapText="1"/>
    </xf>
    <xf numFmtId="0" fontId="6" fillId="0" borderId="47" xfId="0" applyFont="1" applyFill="1" applyBorder="1" applyAlignment="1">
      <alignment horizontal="right" vertical="top" wrapText="1"/>
    </xf>
    <xf numFmtId="0" fontId="6" fillId="0" borderId="11" xfId="0" applyFont="1" applyFill="1" applyBorder="1" applyAlignment="1">
      <alignment horizontal="right" vertical="top" wrapText="1"/>
    </xf>
    <xf numFmtId="0" fontId="8" fillId="0" borderId="52" xfId="0" applyFont="1" applyFill="1" applyBorder="1" applyAlignment="1">
      <alignment horizontal="center" vertical="top" wrapText="1"/>
    </xf>
    <xf numFmtId="164" fontId="10" fillId="0" borderId="62" xfId="1" applyNumberFormat="1" applyFont="1" applyFill="1" applyBorder="1" applyAlignment="1">
      <alignment horizontal="center" vertical="top" wrapText="1"/>
    </xf>
    <xf numFmtId="164" fontId="10" fillId="0" borderId="17" xfId="1" applyNumberFormat="1" applyFont="1" applyFill="1" applyBorder="1" applyAlignment="1">
      <alignment horizontal="center" vertical="top" wrapText="1"/>
    </xf>
    <xf numFmtId="164" fontId="10" fillId="0" borderId="16" xfId="1" applyNumberFormat="1" applyFont="1" applyFill="1" applyBorder="1" applyAlignment="1">
      <alignment horizontal="center" vertical="top" wrapText="1"/>
    </xf>
    <xf numFmtId="0" fontId="6" fillId="0" borderId="51" xfId="0" applyFont="1" applyFill="1" applyBorder="1" applyAlignment="1">
      <alignment horizontal="center" vertical="top" wrapText="1"/>
    </xf>
    <xf numFmtId="0" fontId="6" fillId="0" borderId="63" xfId="0" applyFont="1" applyFill="1" applyBorder="1" applyAlignment="1">
      <alignment horizontal="right" vertical="top" wrapText="1"/>
    </xf>
    <xf numFmtId="0" fontId="6" fillId="0" borderId="12" xfId="0" applyFont="1" applyFill="1" applyBorder="1" applyAlignment="1">
      <alignment horizontal="right" vertical="top" wrapText="1"/>
    </xf>
    <xf numFmtId="0" fontId="6" fillId="0" borderId="21" xfId="0" applyFont="1" applyFill="1" applyBorder="1" applyAlignment="1">
      <alignment horizontal="right" vertical="top" wrapText="1"/>
    </xf>
    <xf numFmtId="0" fontId="8" fillId="0" borderId="50" xfId="0" applyFont="1" applyFill="1" applyBorder="1" applyAlignment="1">
      <alignment horizontal="center" vertical="top" wrapText="1"/>
    </xf>
    <xf numFmtId="164" fontId="10" fillId="0" borderId="64" xfId="1" applyNumberFormat="1" applyFont="1" applyFill="1" applyBorder="1" applyAlignment="1">
      <alignment horizontal="center" vertical="top" wrapText="1"/>
    </xf>
    <xf numFmtId="164" fontId="10" fillId="0" borderId="22" xfId="1" applyNumberFormat="1" applyFont="1" applyFill="1" applyBorder="1" applyAlignment="1">
      <alignment horizontal="center" vertical="top" wrapText="1"/>
    </xf>
    <xf numFmtId="164" fontId="10" fillId="0" borderId="49" xfId="1" applyNumberFormat="1" applyFont="1" applyFill="1" applyBorder="1" applyAlignment="1">
      <alignment horizontal="center" vertical="top" wrapText="1"/>
    </xf>
    <xf numFmtId="3" fontId="8" fillId="0" borderId="61" xfId="0" applyNumberFormat="1" applyFont="1" applyFill="1" applyBorder="1" applyAlignment="1">
      <alignment horizontal="right" vertical="top" wrapText="1"/>
    </xf>
    <xf numFmtId="3" fontId="8" fillId="0" borderId="47" xfId="0" applyNumberFormat="1" applyFont="1" applyFill="1" applyBorder="1" applyAlignment="1">
      <alignment horizontal="right" vertical="top" wrapText="1"/>
    </xf>
    <xf numFmtId="3" fontId="8" fillId="0" borderId="11" xfId="0" applyNumberFormat="1" applyFont="1" applyFill="1" applyBorder="1" applyAlignment="1">
      <alignment horizontal="right" vertical="top" wrapText="1"/>
    </xf>
    <xf numFmtId="0" fontId="8" fillId="0" borderId="7" xfId="0" applyFont="1" applyFill="1" applyBorder="1" applyAlignment="1">
      <alignment horizontal="center" vertical="top" wrapText="1"/>
    </xf>
    <xf numFmtId="164" fontId="10" fillId="0" borderId="66" xfId="1" applyNumberFormat="1" applyFont="1" applyFill="1" applyBorder="1" applyAlignment="1">
      <alignment horizontal="center" vertical="top" wrapText="1"/>
    </xf>
    <xf numFmtId="164" fontId="10" fillId="0" borderId="26" xfId="1" applyNumberFormat="1" applyFont="1" applyFill="1" applyBorder="1" applyAlignment="1">
      <alignment horizontal="center" vertical="top" wrapText="1"/>
    </xf>
    <xf numFmtId="164" fontId="10" fillId="0" borderId="25" xfId="1" applyNumberFormat="1" applyFont="1" applyFill="1" applyBorder="1" applyAlignment="1">
      <alignment horizontal="center" vertical="top" wrapText="1"/>
    </xf>
    <xf numFmtId="0" fontId="10"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164" fontId="10" fillId="0" borderId="0" xfId="1" applyNumberFormat="1" applyFont="1" applyFill="1" applyBorder="1" applyAlignment="1">
      <alignment horizontal="center" vertical="top" wrapText="1"/>
    </xf>
    <xf numFmtId="0" fontId="13" fillId="0" borderId="2" xfId="0" applyFont="1" applyFill="1" applyBorder="1" applyAlignment="1">
      <alignment horizontal="center" vertical="top" wrapText="1"/>
    </xf>
    <xf numFmtId="0" fontId="6" fillId="0" borderId="11" xfId="0" applyFont="1" applyFill="1" applyBorder="1" applyAlignment="1">
      <alignment horizontal="center" vertical="top" wrapText="1"/>
    </xf>
    <xf numFmtId="0" fontId="13" fillId="0" borderId="65" xfId="0" applyFont="1" applyFill="1" applyBorder="1" applyAlignment="1">
      <alignment horizontal="center" vertical="top" wrapText="1"/>
    </xf>
    <xf numFmtId="0" fontId="6" fillId="0" borderId="46" xfId="0" applyFont="1" applyFill="1" applyBorder="1" applyAlignment="1">
      <alignment horizontal="center" vertical="top" wrapText="1"/>
    </xf>
    <xf numFmtId="0" fontId="10" fillId="0" borderId="2" xfId="0" applyFont="1" applyFill="1" applyBorder="1" applyAlignment="1">
      <alignment horizontal="center" vertical="top"/>
    </xf>
    <xf numFmtId="0" fontId="6" fillId="0" borderId="32" xfId="0" applyFont="1" applyFill="1" applyBorder="1" applyAlignment="1">
      <alignment horizontal="center" vertical="top" wrapText="1"/>
    </xf>
    <xf numFmtId="0" fontId="14" fillId="0" borderId="36" xfId="0" applyFont="1" applyFill="1" applyBorder="1" applyAlignment="1">
      <alignment horizontal="center" vertical="top"/>
    </xf>
    <xf numFmtId="0" fontId="6" fillId="0" borderId="36" xfId="0" applyFont="1" applyFill="1" applyBorder="1" applyAlignment="1">
      <alignment horizontal="center" vertical="top" wrapText="1"/>
    </xf>
    <xf numFmtId="3" fontId="15" fillId="0" borderId="36" xfId="0" applyNumberFormat="1" applyFont="1" applyFill="1" applyBorder="1" applyAlignment="1">
      <alignment horizontal="center" vertical="top"/>
    </xf>
    <xf numFmtId="0" fontId="9" fillId="0" borderId="0" xfId="0" applyFont="1" applyFill="1" applyAlignment="1">
      <alignment vertical="top"/>
    </xf>
    <xf numFmtId="3" fontId="8" fillId="2" borderId="54" xfId="0" applyNumberFormat="1" applyFont="1" applyFill="1" applyBorder="1" applyAlignment="1">
      <alignment horizontal="center" vertical="center"/>
    </xf>
    <xf numFmtId="0" fontId="13" fillId="2" borderId="2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8"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0" fontId="6" fillId="2" borderId="10" xfId="0" applyNumberFormat="1" applyFont="1" applyFill="1" applyBorder="1" applyAlignment="1">
      <alignment horizontal="center" vertical="center"/>
    </xf>
    <xf numFmtId="0" fontId="8" fillId="2" borderId="30" xfId="0" applyNumberFormat="1" applyFont="1" applyFill="1" applyBorder="1" applyAlignment="1">
      <alignment horizontal="center" vertical="center"/>
    </xf>
    <xf numFmtId="0" fontId="13" fillId="2" borderId="42" xfId="0" applyFont="1" applyFill="1" applyBorder="1" applyAlignment="1">
      <alignment horizontal="center" vertical="center" wrapText="1"/>
    </xf>
    <xf numFmtId="3" fontId="6" fillId="2" borderId="26" xfId="0" applyNumberFormat="1" applyFont="1" applyFill="1" applyBorder="1" applyAlignment="1">
      <alignment horizontal="center" vertical="center"/>
    </xf>
    <xf numFmtId="3" fontId="6" fillId="2" borderId="27" xfId="0" applyNumberFormat="1" applyFont="1" applyFill="1" applyBorder="1" applyAlignment="1">
      <alignment horizontal="center" vertical="center"/>
    </xf>
    <xf numFmtId="3" fontId="6" fillId="2" borderId="25" xfId="0" applyNumberFormat="1" applyFont="1" applyFill="1" applyBorder="1" applyAlignment="1">
      <alignment horizontal="center" vertical="center"/>
    </xf>
    <xf numFmtId="3" fontId="8" fillId="2" borderId="28" xfId="0" applyNumberFormat="1" applyFont="1" applyFill="1" applyBorder="1" applyAlignment="1">
      <alignment horizontal="center" vertical="center"/>
    </xf>
    <xf numFmtId="0" fontId="10" fillId="2" borderId="53"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3" fontId="8" fillId="2" borderId="49"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3" fontId="6" fillId="2" borderId="8"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3" fontId="8" fillId="2" borderId="30" xfId="0" applyNumberFormat="1" applyFont="1" applyFill="1" applyBorder="1" applyAlignment="1">
      <alignment horizontal="center" vertical="center"/>
    </xf>
    <xf numFmtId="0" fontId="13" fillId="2" borderId="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6" fillId="2" borderId="39" xfId="0" applyFont="1" applyFill="1" applyBorder="1" applyAlignment="1">
      <alignment horizontal="center" vertical="center"/>
    </xf>
    <xf numFmtId="0" fontId="13" fillId="2" borderId="3" xfId="0" applyFont="1" applyFill="1" applyBorder="1" applyAlignment="1">
      <alignment horizontal="center" vertical="center" wrapText="1"/>
    </xf>
    <xf numFmtId="3" fontId="13" fillId="2" borderId="47" xfId="0" applyNumberFormat="1" applyFont="1" applyFill="1" applyBorder="1" applyAlignment="1">
      <alignment horizontal="center" vertical="center"/>
    </xf>
    <xf numFmtId="3" fontId="13" fillId="2" borderId="48" xfId="0" applyNumberFormat="1" applyFont="1" applyFill="1" applyBorder="1" applyAlignment="1">
      <alignment horizontal="center" vertical="center"/>
    </xf>
    <xf numFmtId="3" fontId="13" fillId="2" borderId="11" xfId="0" applyNumberFormat="1" applyFont="1" applyFill="1" applyBorder="1" applyAlignment="1">
      <alignment horizontal="center" vertical="center"/>
    </xf>
    <xf numFmtId="3" fontId="13" fillId="2" borderId="54" xfId="0" applyNumberFormat="1" applyFont="1" applyFill="1" applyBorder="1" applyAlignment="1">
      <alignment horizontal="center" vertical="center"/>
    </xf>
    <xf numFmtId="0" fontId="13" fillId="2" borderId="52" xfId="0" applyFont="1" applyFill="1" applyBorder="1" applyAlignment="1">
      <alignment horizontal="center" vertical="center" wrapText="1"/>
    </xf>
    <xf numFmtId="0" fontId="13" fillId="2" borderId="50" xfId="0" applyFont="1" applyFill="1" applyBorder="1" applyAlignment="1">
      <alignment horizontal="center" vertical="center" wrapText="1"/>
    </xf>
    <xf numFmtId="3" fontId="13" fillId="2" borderId="22" xfId="0" applyNumberFormat="1" applyFont="1" applyFill="1" applyBorder="1" applyAlignment="1">
      <alignment horizontal="center" vertical="center"/>
    </xf>
    <xf numFmtId="3" fontId="13" fillId="2" borderId="23" xfId="0" applyNumberFormat="1" applyFont="1" applyFill="1" applyBorder="1" applyAlignment="1">
      <alignment horizontal="center" vertical="center"/>
    </xf>
    <xf numFmtId="3" fontId="13" fillId="2" borderId="49" xfId="0" applyNumberFormat="1" applyFont="1" applyFill="1" applyBorder="1" applyAlignment="1">
      <alignment horizontal="center" vertical="center"/>
    </xf>
    <xf numFmtId="3" fontId="13" fillId="2" borderId="24" xfId="0" applyNumberFormat="1"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3" fillId="2" borderId="10" xfId="0" applyFont="1" applyFill="1" applyBorder="1" applyAlignment="1">
      <alignment horizontal="center" vertical="center" wrapText="1"/>
    </xf>
    <xf numFmtId="3" fontId="13" fillId="2" borderId="8" xfId="0" applyNumberFormat="1" applyFont="1" applyFill="1" applyBorder="1" applyAlignment="1">
      <alignment horizontal="center" vertical="center"/>
    </xf>
    <xf numFmtId="3" fontId="13" fillId="2" borderId="9" xfId="0" applyNumberFormat="1" applyFont="1" applyFill="1" applyBorder="1" applyAlignment="1">
      <alignment horizontal="center" vertical="center"/>
    </xf>
    <xf numFmtId="3" fontId="13" fillId="2" borderId="10" xfId="0" applyNumberFormat="1" applyFont="1" applyFill="1" applyBorder="1" applyAlignment="1">
      <alignment horizontal="center" vertical="center"/>
    </xf>
    <xf numFmtId="3" fontId="10" fillId="2" borderId="30" xfId="0" applyNumberFormat="1" applyFont="1" applyFill="1" applyBorder="1" applyAlignment="1">
      <alignment horizontal="center" vertical="center"/>
    </xf>
    <xf numFmtId="0" fontId="13" fillId="2" borderId="46" xfId="0" applyFont="1" applyFill="1" applyBorder="1" applyAlignment="1">
      <alignment horizontal="center" vertical="center" wrapText="1"/>
    </xf>
    <xf numFmtId="3" fontId="13" fillId="2" borderId="26" xfId="0" applyNumberFormat="1" applyFont="1" applyFill="1" applyBorder="1" applyAlignment="1">
      <alignment horizontal="center" vertical="center"/>
    </xf>
    <xf numFmtId="3" fontId="13" fillId="2" borderId="27" xfId="0" applyNumberFormat="1" applyFont="1" applyFill="1" applyBorder="1" applyAlignment="1">
      <alignment horizontal="center" vertical="center"/>
    </xf>
    <xf numFmtId="3" fontId="13" fillId="2" borderId="25" xfId="0" applyNumberFormat="1" applyFont="1" applyFill="1" applyBorder="1" applyAlignment="1">
      <alignment horizontal="center" vertical="center"/>
    </xf>
    <xf numFmtId="3" fontId="10" fillId="2" borderId="28" xfId="0" applyNumberFormat="1" applyFont="1" applyFill="1" applyBorder="1" applyAlignment="1">
      <alignment horizontal="center" vertical="center"/>
    </xf>
    <xf numFmtId="0" fontId="13" fillId="2" borderId="7" xfId="0" applyFont="1" applyFill="1" applyBorder="1" applyAlignment="1">
      <alignment horizontal="center" vertical="center" wrapText="1"/>
    </xf>
    <xf numFmtId="3" fontId="8" fillId="0" borderId="3" xfId="0" applyNumberFormat="1" applyFont="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43" xfId="0" applyFont="1" applyFill="1" applyBorder="1" applyAlignment="1">
      <alignment horizontal="center" vertical="center"/>
    </xf>
    <xf numFmtId="0" fontId="6" fillId="0" borderId="0" xfId="0" applyFont="1" applyBorder="1" applyAlignment="1">
      <alignment horizontal="center" vertical="center" wrapText="1"/>
    </xf>
    <xf numFmtId="164" fontId="6" fillId="0" borderId="0" xfId="1" applyNumberFormat="1" applyFont="1" applyBorder="1" applyAlignment="1">
      <alignment horizontal="center" vertical="top"/>
    </xf>
    <xf numFmtId="0" fontId="0" fillId="0" borderId="0" xfId="0" applyFont="1" applyBorder="1" applyAlignment="1">
      <alignment horizontal="center" vertical="top" wrapText="1"/>
    </xf>
    <xf numFmtId="0" fontId="9" fillId="2" borderId="0" xfId="0" applyFont="1" applyFill="1" applyAlignment="1">
      <alignment vertical="top"/>
    </xf>
    <xf numFmtId="3" fontId="8" fillId="0" borderId="28" xfId="0" applyNumberFormat="1" applyFont="1" applyFill="1" applyBorder="1" applyAlignment="1">
      <alignment horizontal="center" vertical="center"/>
    </xf>
    <xf numFmtId="3" fontId="6" fillId="0" borderId="25" xfId="0" applyNumberFormat="1" applyFont="1" applyFill="1" applyBorder="1" applyAlignment="1">
      <alignment horizontal="center" vertical="center"/>
    </xf>
    <xf numFmtId="3" fontId="6" fillId="0" borderId="27" xfId="0" applyNumberFormat="1" applyFont="1" applyFill="1" applyBorder="1" applyAlignment="1">
      <alignment horizontal="center" vertical="center"/>
    </xf>
    <xf numFmtId="3" fontId="6" fillId="0" borderId="26" xfId="0" applyNumberFormat="1" applyFont="1" applyFill="1" applyBorder="1" applyAlignment="1">
      <alignment horizontal="center" vertical="center"/>
    </xf>
    <xf numFmtId="0" fontId="5" fillId="0" borderId="25"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8" fillId="0" borderId="28"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3" fillId="0" borderId="6" xfId="0" applyFont="1" applyFill="1" applyBorder="1" applyAlignment="1">
      <alignment horizontal="center" vertical="center" wrapText="1"/>
    </xf>
    <xf numFmtId="3" fontId="6" fillId="0" borderId="9" xfId="0" applyNumberFormat="1" applyFont="1" applyFill="1" applyBorder="1" applyAlignment="1">
      <alignment horizontal="center" vertical="center"/>
    </xf>
    <xf numFmtId="0" fontId="13" fillId="0" borderId="29" xfId="0" applyFont="1" applyFill="1" applyBorder="1" applyAlignment="1">
      <alignment horizontal="center" vertical="center" wrapText="1"/>
    </xf>
    <xf numFmtId="164" fontId="8" fillId="0" borderId="7" xfId="1" applyNumberFormat="1" applyFont="1" applyFill="1" applyBorder="1" applyAlignment="1">
      <alignment horizontal="right" vertical="center"/>
    </xf>
    <xf numFmtId="3" fontId="8" fillId="0" borderId="11" xfId="0" applyNumberFormat="1" applyFont="1" applyFill="1" applyBorder="1" applyAlignment="1">
      <alignment horizontal="center" vertical="center"/>
    </xf>
    <xf numFmtId="3" fontId="8" fillId="0" borderId="48" xfId="0" applyNumberFormat="1" applyFont="1" applyFill="1" applyBorder="1" applyAlignment="1">
      <alignment horizontal="center" vertical="center"/>
    </xf>
    <xf numFmtId="3" fontId="8" fillId="0" borderId="47" xfId="0" applyNumberFormat="1" applyFont="1" applyFill="1" applyBorder="1" applyAlignment="1">
      <alignment horizontal="center" vertical="center"/>
    </xf>
    <xf numFmtId="164" fontId="6" fillId="0" borderId="50" xfId="1" applyNumberFormat="1" applyFont="1" applyFill="1" applyBorder="1" applyAlignment="1">
      <alignment horizontal="right" vertical="center"/>
    </xf>
    <xf numFmtId="164" fontId="6" fillId="0" borderId="49" xfId="1" applyNumberFormat="1" applyFont="1" applyFill="1" applyBorder="1" applyAlignment="1">
      <alignment horizontal="right" vertical="center"/>
    </xf>
    <xf numFmtId="164" fontId="6" fillId="0" borderId="23" xfId="1" applyNumberFormat="1" applyFont="1" applyFill="1" applyBorder="1" applyAlignment="1">
      <alignment horizontal="right" vertical="center"/>
    </xf>
    <xf numFmtId="164" fontId="6" fillId="0" borderId="22" xfId="1" applyNumberFormat="1" applyFont="1" applyFill="1" applyBorder="1" applyAlignment="1">
      <alignment horizontal="right" vertical="center"/>
    </xf>
    <xf numFmtId="0" fontId="5" fillId="0" borderId="49" xfId="0" applyFont="1" applyFill="1" applyBorder="1" applyAlignment="1">
      <alignment horizontal="center" vertical="center" wrapText="1"/>
    </xf>
    <xf numFmtId="3" fontId="6" fillId="0" borderId="50" xfId="0" applyNumberFormat="1" applyFont="1" applyFill="1" applyBorder="1" applyAlignment="1">
      <alignment horizontal="center" vertical="center"/>
    </xf>
    <xf numFmtId="3" fontId="6" fillId="0" borderId="49" xfId="0" applyNumberFormat="1" applyFont="1" applyFill="1" applyBorder="1" applyAlignment="1">
      <alignment horizontal="center" vertical="center"/>
    </xf>
    <xf numFmtId="164" fontId="6" fillId="0" borderId="52" xfId="1" applyNumberFormat="1" applyFont="1" applyFill="1" applyBorder="1" applyAlignment="1">
      <alignment horizontal="right" vertical="center"/>
    </xf>
    <xf numFmtId="164" fontId="6" fillId="0" borderId="16" xfId="1" applyNumberFormat="1" applyFont="1" applyFill="1" applyBorder="1" applyAlignment="1">
      <alignment horizontal="right" vertical="center"/>
    </xf>
    <xf numFmtId="0" fontId="5" fillId="0" borderId="16" xfId="0" applyFont="1" applyFill="1" applyBorder="1" applyAlignment="1">
      <alignment horizontal="center" vertical="center" wrapText="1"/>
    </xf>
    <xf numFmtId="3" fontId="6" fillId="0" borderId="3"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48" xfId="0" applyNumberFormat="1" applyFont="1" applyFill="1" applyBorder="1" applyAlignment="1">
      <alignment horizontal="center" vertical="center"/>
    </xf>
    <xf numFmtId="3" fontId="6" fillId="0" borderId="47"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6" fillId="2" borderId="25" xfId="0" applyNumberFormat="1" applyFont="1" applyFill="1" applyBorder="1" applyAlignment="1">
      <alignment horizontal="center" vertical="center"/>
    </xf>
    <xf numFmtId="0" fontId="8" fillId="2" borderId="28" xfId="0" applyNumberFormat="1" applyFont="1" applyFill="1" applyBorder="1" applyAlignment="1">
      <alignment horizontal="center" vertical="center"/>
    </xf>
    <xf numFmtId="0" fontId="5" fillId="0" borderId="16" xfId="0" applyFont="1" applyFill="1" applyBorder="1" applyAlignment="1">
      <alignment vertical="center" wrapText="1"/>
    </xf>
    <xf numFmtId="164" fontId="8" fillId="0" borderId="18" xfId="1" applyNumberFormat="1" applyFont="1" applyFill="1" applyBorder="1" applyAlignment="1">
      <alignment horizontal="center" vertical="center"/>
    </xf>
    <xf numFmtId="164" fontId="8" fillId="0" borderId="16" xfId="1" applyNumberFormat="1" applyFont="1" applyFill="1" applyBorder="1" applyAlignment="1">
      <alignment horizontal="center" vertical="center"/>
    </xf>
    <xf numFmtId="164" fontId="8" fillId="0" borderId="19" xfId="1" applyNumberFormat="1" applyFont="1" applyFill="1" applyBorder="1" applyAlignment="1">
      <alignment horizontal="center" vertical="center"/>
    </xf>
    <xf numFmtId="0" fontId="5" fillId="0" borderId="25" xfId="0" applyFont="1" applyFill="1" applyBorder="1" applyAlignment="1">
      <alignment vertical="center" wrapText="1"/>
    </xf>
    <xf numFmtId="164" fontId="8" fillId="0" borderId="27" xfId="1" applyNumberFormat="1" applyFont="1" applyFill="1" applyBorder="1" applyAlignment="1">
      <alignment horizontal="center" vertical="center"/>
    </xf>
    <xf numFmtId="164" fontId="8" fillId="0" borderId="25" xfId="1" applyNumberFormat="1" applyFont="1" applyFill="1" applyBorder="1" applyAlignment="1">
      <alignment horizontal="center" vertical="center"/>
    </xf>
    <xf numFmtId="164" fontId="8" fillId="0" borderId="28" xfId="1" applyNumberFormat="1" applyFont="1" applyFill="1" applyBorder="1" applyAlignment="1">
      <alignment horizontal="center" vertical="center"/>
    </xf>
    <xf numFmtId="0" fontId="10" fillId="0" borderId="53" xfId="0" applyFont="1" applyFill="1" applyBorder="1" applyAlignment="1">
      <alignment horizontal="center" vertical="center" wrapText="1"/>
    </xf>
    <xf numFmtId="3" fontId="6" fillId="0" borderId="57" xfId="0" applyNumberFormat="1" applyFont="1" applyFill="1" applyBorder="1" applyAlignment="1">
      <alignment horizontal="center" vertical="center"/>
    </xf>
    <xf numFmtId="0" fontId="10" fillId="2" borderId="0" xfId="0" applyFont="1" applyFill="1" applyBorder="1" applyAlignment="1">
      <alignment horizontal="center" vertical="center"/>
    </xf>
    <xf numFmtId="0" fontId="9" fillId="2" borderId="49" xfId="0" applyFont="1" applyFill="1" applyBorder="1" applyAlignment="1">
      <alignment horizontal="center" vertical="center" wrapText="1"/>
    </xf>
    <xf numFmtId="164" fontId="6" fillId="2" borderId="0" xfId="1" applyNumberFormat="1" applyFont="1" applyFill="1" applyBorder="1" applyAlignment="1">
      <alignment horizontal="center"/>
    </xf>
    <xf numFmtId="0" fontId="13" fillId="2" borderId="2" xfId="0" applyFont="1" applyFill="1" applyBorder="1" applyAlignment="1">
      <alignment horizontal="center" vertical="center" wrapText="1"/>
    </xf>
    <xf numFmtId="3" fontId="8" fillId="2" borderId="33" xfId="0" applyNumberFormat="1" applyFont="1" applyFill="1" applyBorder="1" applyAlignment="1">
      <alignment horizontal="center" vertical="center"/>
    </xf>
    <xf numFmtId="3" fontId="8" fillId="2" borderId="57" xfId="0" applyNumberFormat="1" applyFont="1" applyFill="1" applyBorder="1" applyAlignment="1">
      <alignment horizontal="center" vertical="center"/>
    </xf>
    <xf numFmtId="0" fontId="8" fillId="2" borderId="0" xfId="0" applyFont="1" applyFill="1" applyBorder="1" applyAlignment="1">
      <alignment horizontal="center" vertical="center" wrapText="1"/>
    </xf>
    <xf numFmtId="0" fontId="4" fillId="2" borderId="59" xfId="0" applyFont="1" applyFill="1" applyBorder="1" applyAlignment="1">
      <alignment horizontal="center" vertical="center"/>
    </xf>
    <xf numFmtId="0" fontId="6" fillId="2" borderId="40" xfId="0" applyFont="1" applyFill="1" applyBorder="1" applyAlignment="1">
      <alignment horizontal="center" vertical="center"/>
    </xf>
    <xf numFmtId="0" fontId="4" fillId="2" borderId="65"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5" xfId="0" applyFont="1" applyFill="1" applyBorder="1" applyAlignment="1">
      <alignment horizontal="center" vertical="center"/>
    </xf>
    <xf numFmtId="0" fontId="8" fillId="0" borderId="20" xfId="0" applyFont="1" applyFill="1" applyBorder="1" applyAlignment="1">
      <alignment horizontal="center" vertical="center" wrapText="1"/>
    </xf>
    <xf numFmtId="0" fontId="8" fillId="0" borderId="6" xfId="0" applyFont="1" applyFill="1" applyBorder="1" applyAlignment="1">
      <alignment horizontal="center" vertical="center"/>
    </xf>
    <xf numFmtId="0" fontId="10" fillId="0" borderId="29"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9" fillId="0" borderId="0" xfId="0" applyFont="1" applyFill="1" applyAlignment="1">
      <alignment horizontal="left" vertical="top"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6" fillId="0" borderId="2" xfId="0" applyFont="1" applyFill="1" applyBorder="1" applyAlignment="1">
      <alignment horizontal="center" vertical="center"/>
    </xf>
    <xf numFmtId="0" fontId="8" fillId="2" borderId="37"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2" fillId="0" borderId="29"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0" fillId="0" borderId="0" xfId="0" applyAlignment="1">
      <alignment horizontal="left" vertical="top" wrapText="1"/>
    </xf>
    <xf numFmtId="2" fontId="2" fillId="0" borderId="0"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2" borderId="29"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55"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65" xfId="0" applyFont="1" applyFill="1" applyBorder="1" applyAlignment="1">
      <alignment horizontal="right" vertical="top"/>
    </xf>
    <xf numFmtId="0" fontId="6" fillId="0" borderId="45" xfId="0" applyFont="1" applyFill="1" applyBorder="1" applyAlignment="1">
      <alignment horizontal="right" vertical="top"/>
    </xf>
    <xf numFmtId="0" fontId="6" fillId="0" borderId="46" xfId="0" applyFont="1" applyFill="1" applyBorder="1" applyAlignment="1">
      <alignment horizontal="right" vertical="top"/>
    </xf>
    <xf numFmtId="0" fontId="6" fillId="0" borderId="37" xfId="0" applyFont="1" applyFill="1" applyBorder="1" applyAlignment="1">
      <alignment horizontal="right" vertical="top"/>
    </xf>
    <xf numFmtId="0" fontId="6" fillId="0" borderId="69" xfId="0" applyFont="1" applyFill="1" applyBorder="1" applyAlignment="1">
      <alignment horizontal="right" vertical="top"/>
    </xf>
    <xf numFmtId="0" fontId="6" fillId="0" borderId="38" xfId="0" applyFont="1" applyFill="1" applyBorder="1" applyAlignment="1">
      <alignment horizontal="right" vertical="top"/>
    </xf>
    <xf numFmtId="0" fontId="6" fillId="0" borderId="42" xfId="0" applyFont="1" applyFill="1" applyBorder="1" applyAlignment="1">
      <alignment horizontal="center" vertical="top" wrapText="1"/>
    </xf>
    <xf numFmtId="0" fontId="6" fillId="0" borderId="43" xfId="0" applyFont="1" applyFill="1" applyBorder="1" applyAlignment="1">
      <alignment horizontal="center" vertical="top" wrapText="1"/>
    </xf>
    <xf numFmtId="0" fontId="6" fillId="0" borderId="44" xfId="0" applyFont="1" applyFill="1" applyBorder="1" applyAlignment="1">
      <alignment horizontal="right" vertical="top"/>
    </xf>
    <xf numFmtId="0" fontId="6" fillId="0" borderId="70" xfId="0" applyFont="1" applyFill="1" applyBorder="1" applyAlignment="1">
      <alignment horizontal="right" vertical="top"/>
    </xf>
    <xf numFmtId="0" fontId="6" fillId="0" borderId="37" xfId="0" applyFont="1" applyFill="1" applyBorder="1" applyAlignment="1">
      <alignment horizontal="center" vertical="top" wrapText="1"/>
    </xf>
    <xf numFmtId="0" fontId="6" fillId="0" borderId="38" xfId="0" applyFont="1" applyFill="1" applyBorder="1" applyAlignment="1">
      <alignment horizontal="center" vertical="top" wrapText="1"/>
    </xf>
    <xf numFmtId="3" fontId="6" fillId="0" borderId="34" xfId="0" applyNumberFormat="1" applyFont="1" applyFill="1" applyBorder="1" applyAlignment="1">
      <alignment horizontal="right" vertical="top"/>
    </xf>
    <xf numFmtId="3" fontId="8" fillId="0" borderId="53" xfId="0" applyNumberFormat="1" applyFont="1" applyFill="1" applyBorder="1" applyAlignment="1">
      <alignment horizontal="right" vertical="top"/>
    </xf>
    <xf numFmtId="3" fontId="8" fillId="0" borderId="4" xfId="0" applyNumberFormat="1" applyFont="1" applyFill="1" applyBorder="1" applyAlignment="1">
      <alignment horizontal="right" vertical="top"/>
    </xf>
    <xf numFmtId="3" fontId="8" fillId="0" borderId="5" xfId="0" applyNumberFormat="1" applyFont="1" applyFill="1" applyBorder="1" applyAlignment="1">
      <alignment horizontal="right" vertical="top"/>
    </xf>
    <xf numFmtId="0" fontId="10" fillId="0" borderId="29" xfId="0" applyFont="1" applyFill="1" applyBorder="1" applyAlignment="1">
      <alignment horizontal="left" vertical="top" wrapText="1"/>
    </xf>
    <xf numFmtId="0" fontId="10" fillId="0" borderId="35" xfId="0" applyFont="1" applyFill="1" applyBorder="1" applyAlignment="1">
      <alignment horizontal="left" vertical="top" wrapText="1"/>
    </xf>
    <xf numFmtId="0" fontId="9" fillId="0" borderId="35" xfId="0" applyFont="1" applyFill="1" applyBorder="1" applyAlignment="1">
      <alignment horizontal="center" vertical="top"/>
    </xf>
    <xf numFmtId="0" fontId="9" fillId="0" borderId="68" xfId="0" applyFont="1" applyFill="1" applyBorder="1" applyAlignment="1">
      <alignment horizontal="center" vertical="top"/>
    </xf>
    <xf numFmtId="0" fontId="6" fillId="0" borderId="67" xfId="0" applyFont="1" applyFill="1" applyBorder="1" applyAlignment="1">
      <alignment horizontal="right" vertical="top"/>
    </xf>
    <xf numFmtId="3" fontId="6" fillId="0" borderId="67" xfId="0" applyNumberFormat="1" applyFont="1" applyFill="1" applyBorder="1" applyAlignment="1">
      <alignment horizontal="right" vertical="top"/>
    </xf>
    <xf numFmtId="3" fontId="6" fillId="0" borderId="53" xfId="0" applyNumberFormat="1" applyFont="1" applyFill="1" applyBorder="1" applyAlignment="1">
      <alignment horizontal="right" vertical="top"/>
    </xf>
    <xf numFmtId="3" fontId="6" fillId="0" borderId="4" xfId="0" applyNumberFormat="1" applyFont="1" applyFill="1" applyBorder="1" applyAlignment="1">
      <alignment horizontal="right" vertical="top"/>
    </xf>
    <xf numFmtId="3" fontId="6" fillId="0" borderId="5" xfId="0" applyNumberFormat="1" applyFont="1" applyFill="1" applyBorder="1" applyAlignment="1">
      <alignment horizontal="right" vertical="top"/>
    </xf>
    <xf numFmtId="0" fontId="13" fillId="0" borderId="59" xfId="0" applyFont="1" applyFill="1" applyBorder="1" applyAlignment="1">
      <alignment horizontal="center" vertical="top" wrapText="1"/>
    </xf>
    <xf numFmtId="0" fontId="13" fillId="0" borderId="63" xfId="0" applyFont="1" applyFill="1" applyBorder="1" applyAlignment="1">
      <alignment horizontal="center" vertical="top" wrapText="1"/>
    </xf>
    <xf numFmtId="0" fontId="10" fillId="0" borderId="58" xfId="0" applyFont="1" applyFill="1" applyBorder="1" applyAlignment="1">
      <alignment horizontal="center" vertical="top" wrapText="1"/>
    </xf>
    <xf numFmtId="0" fontId="10" fillId="0" borderId="65" xfId="0" applyFont="1" applyFill="1" applyBorder="1" applyAlignment="1">
      <alignment horizontal="center" vertical="top" wrapText="1"/>
    </xf>
    <xf numFmtId="0" fontId="10" fillId="0" borderId="58" xfId="0" applyFont="1" applyFill="1" applyBorder="1" applyAlignment="1">
      <alignment horizontal="center" vertical="top"/>
    </xf>
    <xf numFmtId="0" fontId="10" fillId="0" borderId="9" xfId="0" applyFont="1" applyFill="1" applyBorder="1" applyAlignment="1">
      <alignment horizontal="center" vertical="top"/>
    </xf>
    <xf numFmtId="0" fontId="10" fillId="0" borderId="10" xfId="0" applyFont="1" applyFill="1" applyBorder="1" applyAlignment="1">
      <alignment horizontal="center" vertical="top"/>
    </xf>
    <xf numFmtId="0" fontId="13" fillId="0" borderId="58" xfId="0" applyFont="1" applyFill="1" applyBorder="1" applyAlignment="1">
      <alignment horizontal="center" vertical="top" wrapText="1"/>
    </xf>
    <xf numFmtId="0" fontId="13" fillId="0" borderId="59" xfId="0" quotePrefix="1"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1"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36" xfId="0" applyFont="1" applyFill="1" applyBorder="1" applyAlignment="1">
      <alignment horizontal="center" vertical="top" wrapText="1"/>
    </xf>
    <xf numFmtId="0" fontId="12" fillId="0" borderId="55"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1" xfId="0" applyFont="1" applyFill="1" applyBorder="1" applyAlignment="1">
      <alignment horizontal="center" vertical="top" wrapText="1"/>
    </xf>
    <xf numFmtId="0" fontId="10" fillId="0" borderId="53"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5" xfId="0" applyFont="1" applyFill="1" applyBorder="1" applyAlignment="1">
      <alignment horizontal="center" vertical="top" wrapText="1"/>
    </xf>
    <xf numFmtId="0" fontId="6" fillId="2" borderId="63"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2" fillId="0" borderId="29"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6" fillId="0" borderId="0" xfId="0" applyFont="1" applyFill="1" applyAlignment="1">
      <alignment horizontal="left" vertical="top" wrapText="1"/>
    </xf>
    <xf numFmtId="0" fontId="13" fillId="2" borderId="63"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9" fillId="2" borderId="0" xfId="0" applyFont="1" applyFill="1" applyAlignment="1">
      <alignment horizontal="left" vertical="top" wrapText="1"/>
    </xf>
    <xf numFmtId="0" fontId="4" fillId="2" borderId="69" xfId="0" applyFont="1" applyFill="1" applyBorder="1" applyAlignment="1">
      <alignment horizontal="center" vertical="center" wrapText="1"/>
    </xf>
    <xf numFmtId="0" fontId="10" fillId="2" borderId="0" xfId="0" applyFont="1" applyFill="1" applyBorder="1" applyAlignment="1">
      <alignment horizontal="center" wrapText="1"/>
    </xf>
    <xf numFmtId="0" fontId="10" fillId="2" borderId="1" xfId="0" applyFont="1" applyFill="1" applyBorder="1" applyAlignment="1">
      <alignment horizontal="center" wrapText="1"/>
    </xf>
    <xf numFmtId="0" fontId="10" fillId="2" borderId="35" xfId="0" applyFont="1" applyFill="1" applyBorder="1" applyAlignment="1">
      <alignment horizontal="center" vertical="center" wrapText="1"/>
    </xf>
    <xf numFmtId="0" fontId="10" fillId="2" borderId="68"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P22"/>
  <sheetViews>
    <sheetView tabSelected="1" zoomScale="55" zoomScaleNormal="55" workbookViewId="0">
      <selection sqref="A1:J1"/>
    </sheetView>
  </sheetViews>
  <sheetFormatPr baseColWidth="10" defaultRowHeight="15" x14ac:dyDescent="0.25"/>
  <cols>
    <col min="1" max="1" width="24" style="99" customWidth="1"/>
    <col min="2" max="2" width="11.85546875" style="99" customWidth="1"/>
    <col min="3" max="3" width="33" style="99" customWidth="1"/>
    <col min="4" max="4" width="22.5703125" style="99" customWidth="1"/>
    <col min="5" max="5" width="26.7109375" style="99" customWidth="1"/>
    <col min="6" max="10" width="22.5703125" style="99" customWidth="1"/>
    <col min="11" max="16384" width="11.42578125" style="99"/>
  </cols>
  <sheetData>
    <row r="1" spans="1:16" ht="34.5" customHeight="1" x14ac:dyDescent="0.25">
      <c r="A1" s="379" t="s">
        <v>123</v>
      </c>
      <c r="B1" s="379"/>
      <c r="C1" s="379"/>
      <c r="D1" s="379"/>
      <c r="E1" s="379"/>
      <c r="F1" s="379"/>
      <c r="G1" s="379"/>
      <c r="H1" s="379"/>
      <c r="I1" s="379"/>
      <c r="J1" s="379"/>
    </row>
    <row r="2" spans="1:16" ht="34.5" customHeight="1" thickBot="1" x14ac:dyDescent="0.35">
      <c r="A2" s="379" t="s">
        <v>141</v>
      </c>
      <c r="B2" s="379"/>
      <c r="C2" s="380"/>
      <c r="D2" s="380"/>
      <c r="E2" s="380"/>
      <c r="F2" s="380"/>
      <c r="G2" s="380"/>
      <c r="H2" s="380"/>
      <c r="I2" s="380"/>
      <c r="J2" s="380"/>
      <c r="L2" s="100"/>
      <c r="M2" s="100"/>
      <c r="N2" s="100"/>
      <c r="O2" s="100"/>
      <c r="P2" s="100"/>
    </row>
    <row r="3" spans="1:16" ht="51.75" customHeight="1" thickBot="1" x14ac:dyDescent="0.3">
      <c r="A3" s="381" t="s">
        <v>0</v>
      </c>
      <c r="B3" s="382"/>
      <c r="C3" s="385" t="s">
        <v>1</v>
      </c>
      <c r="D3" s="385"/>
      <c r="E3" s="385"/>
      <c r="F3" s="385"/>
      <c r="G3" s="385"/>
      <c r="H3" s="385"/>
      <c r="I3" s="385"/>
      <c r="J3" s="386"/>
    </row>
    <row r="4" spans="1:16" ht="64.5" customHeight="1" thickBot="1" x14ac:dyDescent="0.3">
      <c r="A4" s="383"/>
      <c r="B4" s="384"/>
      <c r="C4" s="101" t="s">
        <v>2</v>
      </c>
      <c r="D4" s="46" t="s">
        <v>124</v>
      </c>
      <c r="E4" s="102" t="s">
        <v>4</v>
      </c>
      <c r="F4" s="102" t="s">
        <v>5</v>
      </c>
      <c r="G4" s="102" t="s">
        <v>6</v>
      </c>
      <c r="H4" s="102" t="s">
        <v>7</v>
      </c>
      <c r="I4" s="103" t="s">
        <v>8</v>
      </c>
      <c r="J4" s="104" t="s">
        <v>9</v>
      </c>
    </row>
    <row r="5" spans="1:16" ht="33" customHeight="1" x14ac:dyDescent="0.25">
      <c r="A5" s="387" t="s">
        <v>33</v>
      </c>
      <c r="B5" s="105" t="s">
        <v>10</v>
      </c>
      <c r="C5" s="106">
        <v>376</v>
      </c>
      <c r="D5" s="107">
        <v>55</v>
      </c>
      <c r="E5" s="107" t="s">
        <v>13</v>
      </c>
      <c r="F5" s="107" t="s">
        <v>13</v>
      </c>
      <c r="G5" s="107">
        <v>573</v>
      </c>
      <c r="H5" s="107">
        <v>236</v>
      </c>
      <c r="I5" s="107">
        <v>17</v>
      </c>
      <c r="J5" s="108">
        <f>SUM(C5:I5)</f>
        <v>1257</v>
      </c>
    </row>
    <row r="6" spans="1:16" ht="33" customHeight="1" x14ac:dyDescent="0.25">
      <c r="A6" s="369"/>
      <c r="B6" s="109" t="s">
        <v>11</v>
      </c>
      <c r="C6" s="110">
        <f t="shared" ref="C6:J6" si="0">C5/C$11</f>
        <v>0.76267748478701824</v>
      </c>
      <c r="D6" s="67">
        <f t="shared" si="0"/>
        <v>0.7432432432432432</v>
      </c>
      <c r="E6" s="111" t="s">
        <v>14</v>
      </c>
      <c r="F6" s="111" t="s">
        <v>14</v>
      </c>
      <c r="G6" s="67">
        <f t="shared" si="0"/>
        <v>0.78171896316507505</v>
      </c>
      <c r="H6" s="67">
        <f t="shared" si="0"/>
        <v>0.73065015479876161</v>
      </c>
      <c r="I6" s="67">
        <f t="shared" si="0"/>
        <v>0.77272727272727271</v>
      </c>
      <c r="J6" s="112">
        <f t="shared" si="0"/>
        <v>0.76413373860182365</v>
      </c>
    </row>
    <row r="7" spans="1:16" ht="33" customHeight="1" x14ac:dyDescent="0.25">
      <c r="A7" s="368" t="s">
        <v>34</v>
      </c>
      <c r="B7" s="113" t="s">
        <v>10</v>
      </c>
      <c r="C7" s="114">
        <v>117</v>
      </c>
      <c r="D7" s="115">
        <v>19</v>
      </c>
      <c r="E7" s="115" t="s">
        <v>13</v>
      </c>
      <c r="F7" s="115" t="s">
        <v>13</v>
      </c>
      <c r="G7" s="115">
        <v>160</v>
      </c>
      <c r="H7" s="107">
        <v>86</v>
      </c>
      <c r="I7" s="115">
        <v>5</v>
      </c>
      <c r="J7" s="116">
        <f>SUM(C7:I7)</f>
        <v>387</v>
      </c>
    </row>
    <row r="8" spans="1:16" ht="33" customHeight="1" x14ac:dyDescent="0.25">
      <c r="A8" s="369"/>
      <c r="B8" s="109" t="s">
        <v>11</v>
      </c>
      <c r="C8" s="110">
        <f t="shared" ref="C8:J8" si="1">C7/C$11</f>
        <v>0.23732251521298176</v>
      </c>
      <c r="D8" s="67">
        <f t="shared" si="1"/>
        <v>0.25675675675675674</v>
      </c>
      <c r="E8" s="67" t="s">
        <v>14</v>
      </c>
      <c r="F8" s="67" t="s">
        <v>14</v>
      </c>
      <c r="G8" s="67">
        <f t="shared" si="1"/>
        <v>0.21828103683492497</v>
      </c>
      <c r="H8" s="67">
        <f t="shared" si="1"/>
        <v>0.26625386996904027</v>
      </c>
      <c r="I8" s="67">
        <f t="shared" si="1"/>
        <v>0.22727272727272727</v>
      </c>
      <c r="J8" s="112">
        <f t="shared" si="1"/>
        <v>0.23525835866261399</v>
      </c>
    </row>
    <row r="9" spans="1:16" ht="33" customHeight="1" x14ac:dyDescent="0.25">
      <c r="A9" s="368" t="s">
        <v>12</v>
      </c>
      <c r="B9" s="113" t="s">
        <v>10</v>
      </c>
      <c r="C9" s="106">
        <v>0</v>
      </c>
      <c r="D9" s="107">
        <v>0</v>
      </c>
      <c r="E9" s="107" t="s">
        <v>13</v>
      </c>
      <c r="F9" s="107" t="s">
        <v>13</v>
      </c>
      <c r="G9" s="107">
        <v>0</v>
      </c>
      <c r="H9" s="107">
        <v>1</v>
      </c>
      <c r="I9" s="107">
        <v>0</v>
      </c>
      <c r="J9" s="108">
        <f>SUM(C9:I9)</f>
        <v>1</v>
      </c>
    </row>
    <row r="10" spans="1:16" ht="33" customHeight="1" x14ac:dyDescent="0.25">
      <c r="A10" s="369"/>
      <c r="B10" s="109" t="s">
        <v>11</v>
      </c>
      <c r="C10" s="110">
        <f t="shared" ref="C10:J10" si="2">C9/C$11</f>
        <v>0</v>
      </c>
      <c r="D10" s="67">
        <f t="shared" si="2"/>
        <v>0</v>
      </c>
      <c r="E10" s="67" t="s">
        <v>14</v>
      </c>
      <c r="F10" s="67" t="s">
        <v>14</v>
      </c>
      <c r="G10" s="67">
        <f t="shared" si="2"/>
        <v>0</v>
      </c>
      <c r="H10" s="67">
        <f t="shared" si="2"/>
        <v>3.0959752321981426E-3</v>
      </c>
      <c r="I10" s="67">
        <f t="shared" si="2"/>
        <v>0</v>
      </c>
      <c r="J10" s="112">
        <f t="shared" si="2"/>
        <v>6.0790273556231007E-4</v>
      </c>
    </row>
    <row r="11" spans="1:16" ht="33" customHeight="1" x14ac:dyDescent="0.25">
      <c r="A11" s="370" t="s">
        <v>15</v>
      </c>
      <c r="B11" s="113" t="s">
        <v>10</v>
      </c>
      <c r="C11" s="117">
        <f t="shared" ref="C11:J11" si="3">C5+C7+C9</f>
        <v>493</v>
      </c>
      <c r="D11" s="118">
        <f t="shared" si="3"/>
        <v>74</v>
      </c>
      <c r="E11" s="118" t="s">
        <v>13</v>
      </c>
      <c r="F11" s="118" t="s">
        <v>13</v>
      </c>
      <c r="G11" s="118">
        <f t="shared" si="3"/>
        <v>733</v>
      </c>
      <c r="H11" s="118">
        <f t="shared" si="3"/>
        <v>323</v>
      </c>
      <c r="I11" s="118">
        <f t="shared" si="3"/>
        <v>22</v>
      </c>
      <c r="J11" s="119">
        <f t="shared" si="3"/>
        <v>1645</v>
      </c>
    </row>
    <row r="12" spans="1:16" ht="33" customHeight="1" thickBot="1" x14ac:dyDescent="0.3">
      <c r="A12" s="371"/>
      <c r="B12" s="120" t="s">
        <v>11</v>
      </c>
      <c r="C12" s="121">
        <f>C11/C$11</f>
        <v>1</v>
      </c>
      <c r="D12" s="68">
        <f t="shared" ref="D12:J12" si="4">D11/D$11</f>
        <v>1</v>
      </c>
      <c r="E12" s="68" t="s">
        <v>14</v>
      </c>
      <c r="F12" s="68" t="s">
        <v>14</v>
      </c>
      <c r="G12" s="68">
        <f t="shared" si="4"/>
        <v>1</v>
      </c>
      <c r="H12" s="68">
        <f t="shared" si="4"/>
        <v>1</v>
      </c>
      <c r="I12" s="68">
        <f t="shared" si="4"/>
        <v>1</v>
      </c>
      <c r="J12" s="83">
        <f t="shared" si="4"/>
        <v>1</v>
      </c>
    </row>
    <row r="13" spans="1:16" ht="36" customHeight="1" thickBot="1" x14ac:dyDescent="0.3">
      <c r="A13" s="122"/>
      <c r="B13" s="123"/>
      <c r="C13" s="124"/>
      <c r="D13" s="124"/>
      <c r="E13" s="124"/>
      <c r="F13" s="124"/>
      <c r="G13" s="124"/>
      <c r="H13" s="124"/>
      <c r="I13" s="124"/>
      <c r="J13" s="124"/>
    </row>
    <row r="14" spans="1:16" ht="42" customHeight="1" thickBot="1" x14ac:dyDescent="0.3">
      <c r="A14" s="125" t="s">
        <v>16</v>
      </c>
      <c r="B14" s="126" t="s">
        <v>17</v>
      </c>
      <c r="C14" s="127">
        <v>0</v>
      </c>
      <c r="D14" s="128">
        <v>0</v>
      </c>
      <c r="E14" s="128" t="s">
        <v>13</v>
      </c>
      <c r="F14" s="128" t="s">
        <v>13</v>
      </c>
      <c r="G14" s="128">
        <v>0</v>
      </c>
      <c r="H14" s="128">
        <v>0</v>
      </c>
      <c r="I14" s="129">
        <v>0</v>
      </c>
      <c r="J14" s="130">
        <f>SUM(C14:I14)</f>
        <v>0</v>
      </c>
    </row>
    <row r="15" spans="1:16" ht="42" customHeight="1" thickBot="1" x14ac:dyDescent="0.3">
      <c r="A15" s="131" t="s">
        <v>18</v>
      </c>
      <c r="B15" s="132" t="s">
        <v>17</v>
      </c>
      <c r="C15" s="133">
        <f t="shared" ref="C15:I15" si="5">C5+C7+C9+C14</f>
        <v>493</v>
      </c>
      <c r="D15" s="133">
        <f t="shared" si="5"/>
        <v>74</v>
      </c>
      <c r="E15" s="133" t="s">
        <v>13</v>
      </c>
      <c r="F15" s="133" t="s">
        <v>13</v>
      </c>
      <c r="G15" s="133">
        <f t="shared" si="5"/>
        <v>733</v>
      </c>
      <c r="H15" s="133">
        <f t="shared" si="5"/>
        <v>323</v>
      </c>
      <c r="I15" s="134">
        <f t="shared" si="5"/>
        <v>22</v>
      </c>
      <c r="J15" s="135">
        <f>SUM(C15:I15)</f>
        <v>1645</v>
      </c>
    </row>
    <row r="16" spans="1:16" ht="54" customHeight="1" thickBot="1" x14ac:dyDescent="0.3">
      <c r="A16" s="136"/>
      <c r="B16" s="123"/>
      <c r="C16" s="3"/>
      <c r="D16" s="3"/>
      <c r="E16" s="3"/>
      <c r="F16" s="3"/>
      <c r="G16" s="3"/>
      <c r="H16" s="3"/>
      <c r="I16" s="3"/>
      <c r="J16" s="137"/>
    </row>
    <row r="17" spans="1:10" ht="43.5" customHeight="1" x14ac:dyDescent="0.25">
      <c r="A17" s="372" t="s">
        <v>19</v>
      </c>
      <c r="B17" s="373"/>
      <c r="C17" s="373"/>
      <c r="D17" s="4"/>
      <c r="E17" s="4"/>
      <c r="F17" s="4"/>
      <c r="G17" s="4"/>
      <c r="H17" s="4"/>
      <c r="I17" s="4"/>
      <c r="J17" s="138"/>
    </row>
    <row r="18" spans="1:10" ht="48.75" customHeight="1" x14ac:dyDescent="0.25">
      <c r="A18" s="374" t="s">
        <v>20</v>
      </c>
      <c r="B18" s="375"/>
      <c r="C18" s="139">
        <v>1</v>
      </c>
      <c r="D18" s="140">
        <v>1</v>
      </c>
      <c r="E18" s="140">
        <v>0</v>
      </c>
      <c r="F18" s="140">
        <v>0</v>
      </c>
      <c r="G18" s="140">
        <v>1</v>
      </c>
      <c r="H18" s="140">
        <v>1</v>
      </c>
      <c r="I18" s="140">
        <v>1</v>
      </c>
      <c r="J18" s="141">
        <f>SUM(C18:I18)</f>
        <v>5</v>
      </c>
    </row>
    <row r="19" spans="1:10" ht="48.75" customHeight="1" thickBot="1" x14ac:dyDescent="0.3">
      <c r="A19" s="376" t="s">
        <v>125</v>
      </c>
      <c r="B19" s="377"/>
      <c r="C19" s="142">
        <v>1</v>
      </c>
      <c r="D19" s="143">
        <v>1</v>
      </c>
      <c r="E19" s="143">
        <v>1</v>
      </c>
      <c r="F19" s="143">
        <v>1</v>
      </c>
      <c r="G19" s="143">
        <v>1</v>
      </c>
      <c r="H19" s="143">
        <v>1</v>
      </c>
      <c r="I19" s="144">
        <v>1</v>
      </c>
      <c r="J19" s="145">
        <f>SUM(C19:I19)</f>
        <v>7</v>
      </c>
    </row>
    <row r="20" spans="1:10" ht="31.5" customHeight="1" x14ac:dyDescent="0.25">
      <c r="A20" s="99" t="s">
        <v>21</v>
      </c>
      <c r="B20" s="146"/>
      <c r="C20" s="147"/>
      <c r="D20" s="147"/>
      <c r="E20" s="147"/>
      <c r="F20" s="147"/>
      <c r="G20" s="147"/>
      <c r="H20" s="147"/>
      <c r="I20" s="147"/>
      <c r="J20" s="147"/>
    </row>
    <row r="22" spans="1:10" ht="45" customHeight="1" x14ac:dyDescent="0.25">
      <c r="A22" s="378" t="s">
        <v>126</v>
      </c>
      <c r="B22" s="378"/>
      <c r="C22" s="378"/>
      <c r="D22" s="378"/>
      <c r="E22" s="378"/>
      <c r="F22" s="378"/>
      <c r="G22" s="378"/>
      <c r="H22" s="378"/>
      <c r="I22" s="378"/>
      <c r="J22" s="378"/>
    </row>
  </sheetData>
  <mergeCells count="12">
    <mergeCell ref="A22:J22"/>
    <mergeCell ref="A1:J1"/>
    <mergeCell ref="A2:J2"/>
    <mergeCell ref="A3:B4"/>
    <mergeCell ref="C3:J3"/>
    <mergeCell ref="A5:A6"/>
    <mergeCell ref="A7:A8"/>
    <mergeCell ref="A9:A10"/>
    <mergeCell ref="A11:A12"/>
    <mergeCell ref="A17:C17"/>
    <mergeCell ref="A18:B18"/>
    <mergeCell ref="A19:B19"/>
  </mergeCells>
  <pageMargins left="0.70866141732283472" right="0.70866141732283472" top="0.74803149606299213" bottom="0.74803149606299213" header="0.31496062992125984" footer="0.31496062992125984"/>
  <pageSetup paperSize="9" scale="4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2"/>
  <sheetViews>
    <sheetView zoomScale="57" zoomScaleNormal="57" workbookViewId="0">
      <selection sqref="A1:J1"/>
    </sheetView>
  </sheetViews>
  <sheetFormatPr baseColWidth="10" defaultRowHeight="15" x14ac:dyDescent="0.25"/>
  <cols>
    <col min="1" max="1" width="56.5703125" customWidth="1"/>
    <col min="2" max="2" width="24.28515625" style="8" customWidth="1"/>
    <col min="3" max="3" width="21.85546875" customWidth="1"/>
    <col min="4" max="4" width="20.140625" customWidth="1"/>
    <col min="5" max="5" width="22.42578125" customWidth="1"/>
    <col min="6" max="6" width="18.28515625" customWidth="1"/>
    <col min="7" max="7" width="18.7109375" customWidth="1"/>
    <col min="8" max="8" width="21.28515625" customWidth="1"/>
    <col min="9" max="9" width="21.85546875" customWidth="1"/>
    <col min="10" max="10" width="19.140625" customWidth="1"/>
  </cols>
  <sheetData>
    <row r="1" spans="1:10" ht="38.25" customHeight="1" x14ac:dyDescent="0.25">
      <c r="A1" s="407" t="s">
        <v>138</v>
      </c>
      <c r="B1" s="407"/>
      <c r="C1" s="407"/>
      <c r="D1" s="407"/>
      <c r="E1" s="407"/>
      <c r="F1" s="407"/>
      <c r="G1" s="407"/>
      <c r="H1" s="407"/>
      <c r="I1" s="407"/>
      <c r="J1" s="407"/>
    </row>
    <row r="2" spans="1:10" ht="29.25" customHeight="1" thickBot="1" x14ac:dyDescent="0.35">
      <c r="A2" s="503" t="s">
        <v>153</v>
      </c>
      <c r="B2" s="503"/>
      <c r="C2" s="504"/>
      <c r="D2" s="504"/>
      <c r="E2" s="504"/>
      <c r="F2" s="504"/>
      <c r="G2" s="504"/>
      <c r="H2" s="504"/>
      <c r="I2" s="504"/>
      <c r="J2" s="504"/>
    </row>
    <row r="3" spans="1:10" ht="51.75" customHeight="1" x14ac:dyDescent="0.25">
      <c r="A3" s="405" t="s">
        <v>101</v>
      </c>
      <c r="B3" s="409"/>
      <c r="C3" s="505" t="s">
        <v>1</v>
      </c>
      <c r="D3" s="505"/>
      <c r="E3" s="505"/>
      <c r="F3" s="505"/>
      <c r="G3" s="505"/>
      <c r="H3" s="505"/>
      <c r="I3" s="505"/>
      <c r="J3" s="506"/>
    </row>
    <row r="4" spans="1:10" ht="48" customHeight="1" thickBot="1" x14ac:dyDescent="0.3">
      <c r="A4" s="410"/>
      <c r="B4" s="411"/>
      <c r="C4" s="69" t="s">
        <v>2</v>
      </c>
      <c r="D4" s="71" t="s">
        <v>3</v>
      </c>
      <c r="E4" s="71" t="s">
        <v>4</v>
      </c>
      <c r="F4" s="70" t="s">
        <v>5</v>
      </c>
      <c r="G4" s="71" t="s">
        <v>6</v>
      </c>
      <c r="H4" s="71" t="s">
        <v>7</v>
      </c>
      <c r="I4" s="70" t="s">
        <v>8</v>
      </c>
      <c r="J4" s="72" t="s">
        <v>9</v>
      </c>
    </row>
    <row r="5" spans="1:10" ht="31.5" customHeight="1" x14ac:dyDescent="0.25">
      <c r="A5" s="497" t="s">
        <v>102</v>
      </c>
      <c r="B5" s="73" t="s">
        <v>17</v>
      </c>
      <c r="C5" s="66">
        <v>311</v>
      </c>
      <c r="D5" s="66">
        <v>48</v>
      </c>
      <c r="E5" s="338" t="s">
        <v>13</v>
      </c>
      <c r="F5" s="338" t="s">
        <v>13</v>
      </c>
      <c r="G5" s="338">
        <v>607</v>
      </c>
      <c r="H5" s="338" t="s">
        <v>13</v>
      </c>
      <c r="I5" s="74">
        <v>13</v>
      </c>
      <c r="J5" s="75">
        <f>SUM(C5:I5)</f>
        <v>979</v>
      </c>
    </row>
    <row r="6" spans="1:10" ht="31.5" customHeight="1" x14ac:dyDescent="0.25">
      <c r="A6" s="374"/>
      <c r="B6" s="348" t="s">
        <v>103</v>
      </c>
      <c r="C6" s="349">
        <f t="shared" ref="C6:J6" si="0">C5/C$42</f>
        <v>0.63083164300202843</v>
      </c>
      <c r="D6" s="349">
        <f t="shared" si="0"/>
        <v>0.64864864864864868</v>
      </c>
      <c r="E6" s="67" t="s">
        <v>14</v>
      </c>
      <c r="F6" s="67" t="s">
        <v>14</v>
      </c>
      <c r="G6" s="67">
        <f t="shared" ref="G6" si="1">G5/G$42</f>
        <v>0.82810368349249663</v>
      </c>
      <c r="H6" s="67" t="s">
        <v>14</v>
      </c>
      <c r="I6" s="350">
        <f t="shared" si="0"/>
        <v>0.59090909090909094</v>
      </c>
      <c r="J6" s="351">
        <f t="shared" si="0"/>
        <v>0.74054462934947052</v>
      </c>
    </row>
    <row r="7" spans="1:10" ht="31.5" customHeight="1" x14ac:dyDescent="0.25">
      <c r="A7" s="497" t="s">
        <v>104</v>
      </c>
      <c r="B7" s="76" t="s">
        <v>17</v>
      </c>
      <c r="C7" s="77">
        <v>102</v>
      </c>
      <c r="D7" s="77">
        <v>4</v>
      </c>
      <c r="E7" s="115" t="s">
        <v>13</v>
      </c>
      <c r="F7" s="115" t="s">
        <v>13</v>
      </c>
      <c r="G7" s="115">
        <v>44</v>
      </c>
      <c r="H7" s="115" t="s">
        <v>13</v>
      </c>
      <c r="I7" s="78">
        <v>4</v>
      </c>
      <c r="J7" s="79">
        <f>SUM(C7:I7)</f>
        <v>154</v>
      </c>
    </row>
    <row r="8" spans="1:10" ht="31.5" customHeight="1" x14ac:dyDescent="0.25">
      <c r="A8" s="374"/>
      <c r="B8" s="348" t="s">
        <v>103</v>
      </c>
      <c r="C8" s="349">
        <f t="shared" ref="C8:J8" si="2">C7/C$42</f>
        <v>0.20689655172413793</v>
      </c>
      <c r="D8" s="349">
        <f t="shared" si="2"/>
        <v>5.4054054054054057E-2</v>
      </c>
      <c r="E8" s="67" t="s">
        <v>14</v>
      </c>
      <c r="F8" s="67" t="s">
        <v>14</v>
      </c>
      <c r="G8" s="67">
        <f t="shared" ref="G8" si="3">G7/G$42</f>
        <v>6.0027285129604369E-2</v>
      </c>
      <c r="H8" s="67" t="s">
        <v>14</v>
      </c>
      <c r="I8" s="350">
        <f t="shared" si="2"/>
        <v>0.18181818181818182</v>
      </c>
      <c r="J8" s="351">
        <f t="shared" si="2"/>
        <v>0.11649016641452345</v>
      </c>
    </row>
    <row r="9" spans="1:10" ht="31.5" customHeight="1" x14ac:dyDescent="0.25">
      <c r="A9" s="374" t="s">
        <v>105</v>
      </c>
      <c r="B9" s="76" t="s">
        <v>17</v>
      </c>
      <c r="C9" s="77">
        <v>81</v>
      </c>
      <c r="D9" s="77">
        <v>20</v>
      </c>
      <c r="E9" s="115" t="s">
        <v>13</v>
      </c>
      <c r="F9" s="115" t="s">
        <v>13</v>
      </c>
      <c r="G9" s="115">
        <v>100</v>
      </c>
      <c r="H9" s="115" t="s">
        <v>13</v>
      </c>
      <c r="I9" s="78">
        <v>11</v>
      </c>
      <c r="J9" s="79">
        <f>SUM(C9:I9)</f>
        <v>212</v>
      </c>
    </row>
    <row r="10" spans="1:10" ht="31.5" customHeight="1" x14ac:dyDescent="0.25">
      <c r="A10" s="374"/>
      <c r="B10" s="348" t="s">
        <v>103</v>
      </c>
      <c r="C10" s="349">
        <f t="shared" ref="C10:J10" si="4">C9/C$42</f>
        <v>0.1643002028397566</v>
      </c>
      <c r="D10" s="349">
        <f t="shared" si="4"/>
        <v>0.27027027027027029</v>
      </c>
      <c r="E10" s="67" t="s">
        <v>14</v>
      </c>
      <c r="F10" s="67" t="s">
        <v>14</v>
      </c>
      <c r="G10" s="67">
        <f t="shared" ref="G10" si="5">G9/G$42</f>
        <v>0.13642564802182811</v>
      </c>
      <c r="H10" s="67" t="s">
        <v>14</v>
      </c>
      <c r="I10" s="350">
        <f t="shared" si="4"/>
        <v>0.5</v>
      </c>
      <c r="J10" s="351">
        <f t="shared" si="4"/>
        <v>0.16036308623298035</v>
      </c>
    </row>
    <row r="11" spans="1:10" ht="31.5" customHeight="1" x14ac:dyDescent="0.25">
      <c r="A11" s="374" t="s">
        <v>106</v>
      </c>
      <c r="B11" s="76" t="s">
        <v>17</v>
      </c>
      <c r="C11" s="77">
        <v>101</v>
      </c>
      <c r="D11" s="77">
        <v>32</v>
      </c>
      <c r="E11" s="115" t="s">
        <v>13</v>
      </c>
      <c r="F11" s="115" t="s">
        <v>13</v>
      </c>
      <c r="G11" s="115">
        <v>319</v>
      </c>
      <c r="H11" s="115" t="s">
        <v>13</v>
      </c>
      <c r="I11" s="78">
        <v>2</v>
      </c>
      <c r="J11" s="79">
        <f>SUM(C11:I11)</f>
        <v>454</v>
      </c>
    </row>
    <row r="12" spans="1:10" ht="31.5" customHeight="1" x14ac:dyDescent="0.25">
      <c r="A12" s="374"/>
      <c r="B12" s="348" t="s">
        <v>103</v>
      </c>
      <c r="C12" s="349">
        <f t="shared" ref="C12:J12" si="6">C11/C$42</f>
        <v>0.20486815415821502</v>
      </c>
      <c r="D12" s="349">
        <f t="shared" si="6"/>
        <v>0.43243243243243246</v>
      </c>
      <c r="E12" s="67" t="s">
        <v>14</v>
      </c>
      <c r="F12" s="67" t="s">
        <v>14</v>
      </c>
      <c r="G12" s="67">
        <f t="shared" ref="G12" si="7">G11/G$42</f>
        <v>0.43519781718963163</v>
      </c>
      <c r="H12" s="67" t="s">
        <v>14</v>
      </c>
      <c r="I12" s="350">
        <f t="shared" si="6"/>
        <v>9.0909090909090912E-2</v>
      </c>
      <c r="J12" s="351">
        <f t="shared" si="6"/>
        <v>0.34341906202723149</v>
      </c>
    </row>
    <row r="13" spans="1:10" ht="31.5" customHeight="1" x14ac:dyDescent="0.25">
      <c r="A13" s="374" t="s">
        <v>107</v>
      </c>
      <c r="B13" s="76" t="s">
        <v>17</v>
      </c>
      <c r="C13" s="1">
        <v>116</v>
      </c>
      <c r="D13" s="1">
        <v>54</v>
      </c>
      <c r="E13" s="115" t="s">
        <v>13</v>
      </c>
      <c r="F13" s="115" t="s">
        <v>13</v>
      </c>
      <c r="G13" s="115">
        <v>377</v>
      </c>
      <c r="H13" s="115" t="s">
        <v>13</v>
      </c>
      <c r="I13" s="80">
        <v>14</v>
      </c>
      <c r="J13" s="2">
        <f>SUM(C13:I13)</f>
        <v>561</v>
      </c>
    </row>
    <row r="14" spans="1:10" ht="31.5" customHeight="1" x14ac:dyDescent="0.25">
      <c r="A14" s="374"/>
      <c r="B14" s="348" t="s">
        <v>103</v>
      </c>
      <c r="C14" s="349">
        <f t="shared" ref="C14:J14" si="8">C13/C$42</f>
        <v>0.23529411764705882</v>
      </c>
      <c r="D14" s="349">
        <f t="shared" si="8"/>
        <v>0.72972972972972971</v>
      </c>
      <c r="E14" s="67" t="s">
        <v>14</v>
      </c>
      <c r="F14" s="67" t="s">
        <v>14</v>
      </c>
      <c r="G14" s="67">
        <f t="shared" ref="G14" si="9">G13/G$42</f>
        <v>0.514324693042292</v>
      </c>
      <c r="H14" s="67" t="s">
        <v>14</v>
      </c>
      <c r="I14" s="350">
        <f t="shared" si="8"/>
        <v>0.63636363636363635</v>
      </c>
      <c r="J14" s="351">
        <f t="shared" si="8"/>
        <v>0.42435703479576398</v>
      </c>
    </row>
    <row r="15" spans="1:10" ht="31.5" customHeight="1" x14ac:dyDescent="0.25">
      <c r="A15" s="374" t="s">
        <v>108</v>
      </c>
      <c r="B15" s="76" t="s">
        <v>17</v>
      </c>
      <c r="C15" s="77">
        <v>1</v>
      </c>
      <c r="D15" s="77">
        <v>2</v>
      </c>
      <c r="E15" s="115" t="s">
        <v>13</v>
      </c>
      <c r="F15" s="115" t="s">
        <v>13</v>
      </c>
      <c r="G15" s="115">
        <v>1</v>
      </c>
      <c r="H15" s="115" t="s">
        <v>13</v>
      </c>
      <c r="I15" s="78">
        <v>0</v>
      </c>
      <c r="J15" s="79">
        <f>SUM(C15:I15)</f>
        <v>4</v>
      </c>
    </row>
    <row r="16" spans="1:10" ht="31.5" customHeight="1" x14ac:dyDescent="0.25">
      <c r="A16" s="374"/>
      <c r="B16" s="348" t="s">
        <v>103</v>
      </c>
      <c r="C16" s="349">
        <f t="shared" ref="C16:J16" si="10">C15/C$42</f>
        <v>2.0283975659229209E-3</v>
      </c>
      <c r="D16" s="349">
        <f t="shared" si="10"/>
        <v>2.7027027027027029E-2</v>
      </c>
      <c r="E16" s="67" t="s">
        <v>14</v>
      </c>
      <c r="F16" s="67" t="s">
        <v>14</v>
      </c>
      <c r="G16" s="67">
        <f t="shared" ref="G16" si="11">G15/G$42</f>
        <v>1.364256480218281E-3</v>
      </c>
      <c r="H16" s="67" t="s">
        <v>14</v>
      </c>
      <c r="I16" s="350">
        <f t="shared" si="10"/>
        <v>0</v>
      </c>
      <c r="J16" s="351">
        <f t="shared" si="10"/>
        <v>3.0257186081694403E-3</v>
      </c>
    </row>
    <row r="17" spans="1:10" ht="31.5" customHeight="1" x14ac:dyDescent="0.25">
      <c r="A17" s="374" t="s">
        <v>109</v>
      </c>
      <c r="B17" s="76" t="s">
        <v>17</v>
      </c>
      <c r="C17" s="77">
        <v>1</v>
      </c>
      <c r="D17" s="77">
        <v>1</v>
      </c>
      <c r="E17" s="115" t="s">
        <v>13</v>
      </c>
      <c r="F17" s="115" t="s">
        <v>13</v>
      </c>
      <c r="G17" s="115">
        <v>2</v>
      </c>
      <c r="H17" s="115" t="s">
        <v>13</v>
      </c>
      <c r="I17" s="78">
        <v>0</v>
      </c>
      <c r="J17" s="79">
        <f>SUM(C17:I17)</f>
        <v>4</v>
      </c>
    </row>
    <row r="18" spans="1:10" ht="31.5" customHeight="1" x14ac:dyDescent="0.25">
      <c r="A18" s="374"/>
      <c r="B18" s="348" t="s">
        <v>103</v>
      </c>
      <c r="C18" s="349">
        <f t="shared" ref="C18:J18" si="12">C17/C$42</f>
        <v>2.0283975659229209E-3</v>
      </c>
      <c r="D18" s="349">
        <f t="shared" si="12"/>
        <v>1.3513513513513514E-2</v>
      </c>
      <c r="E18" s="67" t="s">
        <v>14</v>
      </c>
      <c r="F18" s="67" t="s">
        <v>14</v>
      </c>
      <c r="G18" s="67">
        <f t="shared" ref="G18" si="13">G17/G$42</f>
        <v>2.7285129604365621E-3</v>
      </c>
      <c r="H18" s="67" t="s">
        <v>14</v>
      </c>
      <c r="I18" s="350">
        <f t="shared" si="12"/>
        <v>0</v>
      </c>
      <c r="J18" s="351">
        <f t="shared" si="12"/>
        <v>3.0257186081694403E-3</v>
      </c>
    </row>
    <row r="19" spans="1:10" ht="31.5" customHeight="1" x14ac:dyDescent="0.25">
      <c r="A19" s="374" t="s">
        <v>110</v>
      </c>
      <c r="B19" s="76" t="s">
        <v>17</v>
      </c>
      <c r="C19" s="77">
        <v>0</v>
      </c>
      <c r="D19" s="77">
        <v>0</v>
      </c>
      <c r="E19" s="115" t="s">
        <v>13</v>
      </c>
      <c r="F19" s="115" t="s">
        <v>13</v>
      </c>
      <c r="G19" s="115">
        <v>6</v>
      </c>
      <c r="H19" s="115" t="s">
        <v>13</v>
      </c>
      <c r="I19" s="78">
        <v>0</v>
      </c>
      <c r="J19" s="79">
        <f>SUM(C19:I19)</f>
        <v>6</v>
      </c>
    </row>
    <row r="20" spans="1:10" ht="31.5" customHeight="1" x14ac:dyDescent="0.25">
      <c r="A20" s="374"/>
      <c r="B20" s="348" t="s">
        <v>103</v>
      </c>
      <c r="C20" s="349">
        <f t="shared" ref="C20:J20" si="14">C19/C$42</f>
        <v>0</v>
      </c>
      <c r="D20" s="349">
        <f t="shared" si="14"/>
        <v>0</v>
      </c>
      <c r="E20" s="67" t="s">
        <v>14</v>
      </c>
      <c r="F20" s="67" t="s">
        <v>14</v>
      </c>
      <c r="G20" s="67">
        <f t="shared" ref="G20" si="15">G19/G$42</f>
        <v>8.1855388813096858E-3</v>
      </c>
      <c r="H20" s="67" t="s">
        <v>14</v>
      </c>
      <c r="I20" s="350">
        <f t="shared" si="14"/>
        <v>0</v>
      </c>
      <c r="J20" s="351">
        <f t="shared" si="14"/>
        <v>4.5385779122541605E-3</v>
      </c>
    </row>
    <row r="21" spans="1:10" ht="31.5" customHeight="1" x14ac:dyDescent="0.25">
      <c r="A21" s="374" t="s">
        <v>111</v>
      </c>
      <c r="B21" s="76" t="s">
        <v>17</v>
      </c>
      <c r="C21" s="77">
        <v>4</v>
      </c>
      <c r="D21" s="77">
        <v>2</v>
      </c>
      <c r="E21" s="115" t="s">
        <v>13</v>
      </c>
      <c r="F21" s="115" t="s">
        <v>13</v>
      </c>
      <c r="G21" s="115">
        <v>2</v>
      </c>
      <c r="H21" s="115" t="s">
        <v>13</v>
      </c>
      <c r="I21" s="78">
        <v>0</v>
      </c>
      <c r="J21" s="79">
        <f>SUM(C21:I21)</f>
        <v>8</v>
      </c>
    </row>
    <row r="22" spans="1:10" ht="31.5" customHeight="1" x14ac:dyDescent="0.25">
      <c r="A22" s="374"/>
      <c r="B22" s="348" t="s">
        <v>103</v>
      </c>
      <c r="C22" s="349">
        <f t="shared" ref="C22:J22" si="16">C21/C$42</f>
        <v>8.1135902636916835E-3</v>
      </c>
      <c r="D22" s="349">
        <f t="shared" si="16"/>
        <v>2.7027027027027029E-2</v>
      </c>
      <c r="E22" s="67" t="s">
        <v>14</v>
      </c>
      <c r="F22" s="67" t="s">
        <v>14</v>
      </c>
      <c r="G22" s="67">
        <f t="shared" ref="G22" si="17">G21/G$42</f>
        <v>2.7285129604365621E-3</v>
      </c>
      <c r="H22" s="67" t="s">
        <v>14</v>
      </c>
      <c r="I22" s="350">
        <f t="shared" si="16"/>
        <v>0</v>
      </c>
      <c r="J22" s="351">
        <f t="shared" si="16"/>
        <v>6.0514372163388806E-3</v>
      </c>
    </row>
    <row r="23" spans="1:10" ht="31.5" customHeight="1" x14ac:dyDescent="0.25">
      <c r="A23" s="374" t="s">
        <v>112</v>
      </c>
      <c r="B23" s="76" t="s">
        <v>17</v>
      </c>
      <c r="C23" s="77">
        <v>5</v>
      </c>
      <c r="D23" s="77">
        <v>2</v>
      </c>
      <c r="E23" s="115" t="s">
        <v>13</v>
      </c>
      <c r="F23" s="115" t="s">
        <v>13</v>
      </c>
      <c r="G23" s="115">
        <v>26</v>
      </c>
      <c r="H23" s="115" t="s">
        <v>13</v>
      </c>
      <c r="I23" s="78">
        <v>4</v>
      </c>
      <c r="J23" s="79">
        <f>SUM(C23:I23)</f>
        <v>37</v>
      </c>
    </row>
    <row r="24" spans="1:10" ht="31.5" customHeight="1" x14ac:dyDescent="0.25">
      <c r="A24" s="374"/>
      <c r="B24" s="348" t="s">
        <v>103</v>
      </c>
      <c r="C24" s="349">
        <f t="shared" ref="C24:J24" si="18">C23/C$42</f>
        <v>1.0141987829614604E-2</v>
      </c>
      <c r="D24" s="349">
        <f t="shared" si="18"/>
        <v>2.7027027027027029E-2</v>
      </c>
      <c r="E24" s="67" t="s">
        <v>14</v>
      </c>
      <c r="F24" s="67" t="s">
        <v>14</v>
      </c>
      <c r="G24" s="67">
        <f t="shared" ref="G24" si="19">G23/G$42</f>
        <v>3.5470668485675309E-2</v>
      </c>
      <c r="H24" s="67" t="s">
        <v>14</v>
      </c>
      <c r="I24" s="350">
        <f t="shared" si="18"/>
        <v>0.18181818181818182</v>
      </c>
      <c r="J24" s="351">
        <f t="shared" si="18"/>
        <v>2.7987897125567322E-2</v>
      </c>
    </row>
    <row r="25" spans="1:10" ht="31.5" customHeight="1" x14ac:dyDescent="0.25">
      <c r="A25" s="374" t="s">
        <v>139</v>
      </c>
      <c r="B25" s="76" t="s">
        <v>17</v>
      </c>
      <c r="C25" s="77">
        <v>0</v>
      </c>
      <c r="D25" s="77">
        <v>57</v>
      </c>
      <c r="E25" s="115" t="s">
        <v>13</v>
      </c>
      <c r="F25" s="115" t="s">
        <v>13</v>
      </c>
      <c r="G25" s="115">
        <v>399</v>
      </c>
      <c r="H25" s="115" t="s">
        <v>13</v>
      </c>
      <c r="I25" s="78">
        <v>5</v>
      </c>
      <c r="J25" s="79">
        <f>SUM(C25:I25)</f>
        <v>461</v>
      </c>
    </row>
    <row r="26" spans="1:10" ht="31.5" customHeight="1" x14ac:dyDescent="0.25">
      <c r="A26" s="374"/>
      <c r="B26" s="348" t="s">
        <v>103</v>
      </c>
      <c r="C26" s="349">
        <f t="shared" ref="C26:J26" si="20">C25/C$42</f>
        <v>0</v>
      </c>
      <c r="D26" s="349">
        <f t="shared" si="20"/>
        <v>0.77027027027027029</v>
      </c>
      <c r="E26" s="67" t="s">
        <v>14</v>
      </c>
      <c r="F26" s="67" t="s">
        <v>14</v>
      </c>
      <c r="G26" s="67">
        <f t="shared" ref="G26" si="21">G25/G$42</f>
        <v>0.5443383356070941</v>
      </c>
      <c r="H26" s="67" t="s">
        <v>14</v>
      </c>
      <c r="I26" s="350">
        <f t="shared" si="20"/>
        <v>0.22727272727272727</v>
      </c>
      <c r="J26" s="351">
        <f t="shared" si="20"/>
        <v>0.34871406959152801</v>
      </c>
    </row>
    <row r="27" spans="1:10" ht="31.5" customHeight="1" x14ac:dyDescent="0.25">
      <c r="A27" s="374" t="s">
        <v>113</v>
      </c>
      <c r="B27" s="76" t="s">
        <v>17</v>
      </c>
      <c r="C27" s="1">
        <v>192</v>
      </c>
      <c r="D27" s="1">
        <v>34</v>
      </c>
      <c r="E27" s="115" t="s">
        <v>13</v>
      </c>
      <c r="F27" s="115" t="s">
        <v>13</v>
      </c>
      <c r="G27" s="115">
        <v>576</v>
      </c>
      <c r="H27" s="115" t="s">
        <v>13</v>
      </c>
      <c r="I27" s="80">
        <v>12</v>
      </c>
      <c r="J27" s="2">
        <f>SUM(C27:I27)</f>
        <v>814</v>
      </c>
    </row>
    <row r="28" spans="1:10" ht="31.5" customHeight="1" x14ac:dyDescent="0.25">
      <c r="A28" s="374"/>
      <c r="B28" s="348" t="s">
        <v>103</v>
      </c>
      <c r="C28" s="349">
        <f t="shared" ref="C28:J28" si="22">C27/C$42</f>
        <v>0.38945233265720081</v>
      </c>
      <c r="D28" s="349">
        <f t="shared" si="22"/>
        <v>0.45945945945945948</v>
      </c>
      <c r="E28" s="67" t="s">
        <v>14</v>
      </c>
      <c r="F28" s="67" t="s">
        <v>14</v>
      </c>
      <c r="G28" s="67">
        <f t="shared" ref="G28" si="23">G27/G$42</f>
        <v>0.7858117326057299</v>
      </c>
      <c r="H28" s="67" t="s">
        <v>14</v>
      </c>
      <c r="I28" s="350">
        <f t="shared" si="22"/>
        <v>0.54545454545454541</v>
      </c>
      <c r="J28" s="351">
        <f t="shared" si="22"/>
        <v>0.61573373676248111</v>
      </c>
    </row>
    <row r="29" spans="1:10" ht="31.5" customHeight="1" x14ac:dyDescent="0.25">
      <c r="A29" s="374" t="s">
        <v>114</v>
      </c>
      <c r="B29" s="76" t="s">
        <v>17</v>
      </c>
      <c r="C29" s="77">
        <v>64</v>
      </c>
      <c r="D29" s="77">
        <v>12</v>
      </c>
      <c r="E29" s="115" t="s">
        <v>13</v>
      </c>
      <c r="F29" s="115" t="s">
        <v>13</v>
      </c>
      <c r="G29" s="115">
        <v>80</v>
      </c>
      <c r="H29" s="115" t="s">
        <v>13</v>
      </c>
      <c r="I29" s="78">
        <v>7</v>
      </c>
      <c r="J29" s="79">
        <f>SUM(C29:I29)</f>
        <v>163</v>
      </c>
    </row>
    <row r="30" spans="1:10" ht="31.5" customHeight="1" x14ac:dyDescent="0.25">
      <c r="A30" s="374"/>
      <c r="B30" s="348" t="s">
        <v>103</v>
      </c>
      <c r="C30" s="349">
        <f t="shared" ref="C30:J30" si="24">C29/C$42</f>
        <v>0.12981744421906694</v>
      </c>
      <c r="D30" s="349">
        <f t="shared" si="24"/>
        <v>0.16216216216216217</v>
      </c>
      <c r="E30" s="67" t="s">
        <v>14</v>
      </c>
      <c r="F30" s="67" t="s">
        <v>14</v>
      </c>
      <c r="G30" s="67">
        <f t="shared" ref="G30" si="25">G29/G$42</f>
        <v>0.10914051841746249</v>
      </c>
      <c r="H30" s="67" t="s">
        <v>14</v>
      </c>
      <c r="I30" s="350">
        <f t="shared" si="24"/>
        <v>0.31818181818181818</v>
      </c>
      <c r="J30" s="351">
        <f t="shared" si="24"/>
        <v>0.12329803328290469</v>
      </c>
    </row>
    <row r="31" spans="1:10" ht="31.5" customHeight="1" x14ac:dyDescent="0.25">
      <c r="A31" s="374" t="s">
        <v>115</v>
      </c>
      <c r="B31" s="76" t="s">
        <v>17</v>
      </c>
      <c r="C31" s="77">
        <v>158</v>
      </c>
      <c r="D31" s="77">
        <v>6</v>
      </c>
      <c r="E31" s="115" t="s">
        <v>13</v>
      </c>
      <c r="F31" s="115" t="s">
        <v>13</v>
      </c>
      <c r="G31" s="115">
        <v>194</v>
      </c>
      <c r="H31" s="115" t="s">
        <v>13</v>
      </c>
      <c r="I31" s="78">
        <v>0</v>
      </c>
      <c r="J31" s="79">
        <f>SUM(C31:I31)</f>
        <v>358</v>
      </c>
    </row>
    <row r="32" spans="1:10" ht="31.5" customHeight="1" x14ac:dyDescent="0.25">
      <c r="A32" s="374"/>
      <c r="B32" s="348" t="s">
        <v>103</v>
      </c>
      <c r="C32" s="349">
        <f t="shared" ref="C32:J32" si="26">C31/C$42</f>
        <v>0.32048681541582152</v>
      </c>
      <c r="D32" s="349">
        <f t="shared" si="26"/>
        <v>8.1081081081081086E-2</v>
      </c>
      <c r="E32" s="67" t="s">
        <v>14</v>
      </c>
      <c r="F32" s="67" t="s">
        <v>14</v>
      </c>
      <c r="G32" s="67">
        <f t="shared" ref="G32" si="27">G31/G$42</f>
        <v>0.26466575716234653</v>
      </c>
      <c r="H32" s="67" t="s">
        <v>14</v>
      </c>
      <c r="I32" s="350">
        <f t="shared" si="26"/>
        <v>0</v>
      </c>
      <c r="J32" s="351">
        <f t="shared" si="26"/>
        <v>0.27080181543116488</v>
      </c>
    </row>
    <row r="33" spans="1:10" ht="31.5" customHeight="1" x14ac:dyDescent="0.25">
      <c r="A33" s="374" t="s">
        <v>116</v>
      </c>
      <c r="B33" s="76" t="s">
        <v>17</v>
      </c>
      <c r="C33" s="77">
        <v>0</v>
      </c>
      <c r="D33" s="77">
        <v>4</v>
      </c>
      <c r="E33" s="115" t="s">
        <v>13</v>
      </c>
      <c r="F33" s="115" t="s">
        <v>13</v>
      </c>
      <c r="G33" s="115">
        <v>18</v>
      </c>
      <c r="H33" s="115" t="s">
        <v>13</v>
      </c>
      <c r="I33" s="78">
        <v>2</v>
      </c>
      <c r="J33" s="79">
        <f>SUM(C33:I33)</f>
        <v>24</v>
      </c>
    </row>
    <row r="34" spans="1:10" ht="31.5" customHeight="1" x14ac:dyDescent="0.25">
      <c r="A34" s="374"/>
      <c r="B34" s="348" t="s">
        <v>103</v>
      </c>
      <c r="C34" s="349">
        <f t="shared" ref="C34:J34" si="28">C33/C$42</f>
        <v>0</v>
      </c>
      <c r="D34" s="349">
        <f t="shared" si="28"/>
        <v>5.4054054054054057E-2</v>
      </c>
      <c r="E34" s="67" t="s">
        <v>14</v>
      </c>
      <c r="F34" s="67" t="s">
        <v>14</v>
      </c>
      <c r="G34" s="67">
        <f t="shared" ref="G34" si="29">G33/G$42</f>
        <v>2.4556616643929059E-2</v>
      </c>
      <c r="H34" s="67" t="s">
        <v>14</v>
      </c>
      <c r="I34" s="350">
        <f t="shared" si="28"/>
        <v>9.0909090909090912E-2</v>
      </c>
      <c r="J34" s="351">
        <f t="shared" si="28"/>
        <v>1.8154311649016642E-2</v>
      </c>
    </row>
    <row r="35" spans="1:10" ht="31.5" customHeight="1" x14ac:dyDescent="0.25">
      <c r="A35" s="374" t="s">
        <v>117</v>
      </c>
      <c r="B35" s="76" t="s">
        <v>17</v>
      </c>
      <c r="C35" s="77">
        <v>18</v>
      </c>
      <c r="D35" s="77">
        <v>5</v>
      </c>
      <c r="E35" s="115" t="s">
        <v>13</v>
      </c>
      <c r="F35" s="115" t="s">
        <v>13</v>
      </c>
      <c r="G35" s="115">
        <v>10</v>
      </c>
      <c r="H35" s="115" t="s">
        <v>13</v>
      </c>
      <c r="I35" s="78">
        <v>4</v>
      </c>
      <c r="J35" s="79">
        <f>SUM(C35:I35)</f>
        <v>37</v>
      </c>
    </row>
    <row r="36" spans="1:10" ht="31.5" customHeight="1" x14ac:dyDescent="0.25">
      <c r="A36" s="374"/>
      <c r="B36" s="348" t="s">
        <v>103</v>
      </c>
      <c r="C36" s="349">
        <f t="shared" ref="C36:J36" si="30">C35/C$42</f>
        <v>3.6511156186612576E-2</v>
      </c>
      <c r="D36" s="349">
        <f t="shared" si="30"/>
        <v>6.7567567567567571E-2</v>
      </c>
      <c r="E36" s="67" t="s">
        <v>14</v>
      </c>
      <c r="F36" s="67" t="s">
        <v>14</v>
      </c>
      <c r="G36" s="67">
        <f t="shared" ref="G36" si="31">G35/G$42</f>
        <v>1.3642564802182811E-2</v>
      </c>
      <c r="H36" s="67" t="s">
        <v>14</v>
      </c>
      <c r="I36" s="350">
        <f t="shared" si="30"/>
        <v>0.18181818181818182</v>
      </c>
      <c r="J36" s="351">
        <f t="shared" si="30"/>
        <v>2.7987897125567322E-2</v>
      </c>
    </row>
    <row r="37" spans="1:10" ht="31.5" customHeight="1" x14ac:dyDescent="0.25">
      <c r="A37" s="374" t="s">
        <v>118</v>
      </c>
      <c r="B37" s="76" t="s">
        <v>17</v>
      </c>
      <c r="C37" s="77">
        <v>3</v>
      </c>
      <c r="D37" s="77">
        <v>0</v>
      </c>
      <c r="E37" s="115" t="s">
        <v>13</v>
      </c>
      <c r="F37" s="115" t="s">
        <v>13</v>
      </c>
      <c r="G37" s="115">
        <v>1</v>
      </c>
      <c r="H37" s="115" t="s">
        <v>13</v>
      </c>
      <c r="I37" s="78">
        <v>0</v>
      </c>
      <c r="J37" s="79">
        <f>SUM(C37:I37)</f>
        <v>4</v>
      </c>
    </row>
    <row r="38" spans="1:10" ht="31.5" customHeight="1" x14ac:dyDescent="0.25">
      <c r="A38" s="374"/>
      <c r="B38" s="348" t="s">
        <v>103</v>
      </c>
      <c r="C38" s="349">
        <f t="shared" ref="C38:J38" si="32">C37/C$42</f>
        <v>6.0851926977687626E-3</v>
      </c>
      <c r="D38" s="349">
        <f t="shared" si="32"/>
        <v>0</v>
      </c>
      <c r="E38" s="67" t="s">
        <v>14</v>
      </c>
      <c r="F38" s="67" t="s">
        <v>14</v>
      </c>
      <c r="G38" s="67">
        <f t="shared" ref="G38" si="33">G37/G$42</f>
        <v>1.364256480218281E-3</v>
      </c>
      <c r="H38" s="67" t="s">
        <v>14</v>
      </c>
      <c r="I38" s="350">
        <f t="shared" si="32"/>
        <v>0</v>
      </c>
      <c r="J38" s="351">
        <f t="shared" si="32"/>
        <v>3.0257186081694403E-3</v>
      </c>
    </row>
    <row r="39" spans="1:10" ht="31.5" customHeight="1" x14ac:dyDescent="0.25">
      <c r="A39" s="374" t="s">
        <v>119</v>
      </c>
      <c r="B39" s="76" t="s">
        <v>17</v>
      </c>
      <c r="C39" s="77">
        <v>8</v>
      </c>
      <c r="D39" s="77">
        <v>6</v>
      </c>
      <c r="E39" s="115" t="s">
        <v>13</v>
      </c>
      <c r="F39" s="115" t="s">
        <v>13</v>
      </c>
      <c r="G39" s="115">
        <v>13</v>
      </c>
      <c r="H39" s="115" t="s">
        <v>13</v>
      </c>
      <c r="I39" s="78">
        <v>1</v>
      </c>
      <c r="J39" s="79">
        <f>SUM(C39:I39)</f>
        <v>28</v>
      </c>
    </row>
    <row r="40" spans="1:10" ht="31.5" customHeight="1" thickBot="1" x14ac:dyDescent="0.3">
      <c r="A40" s="376"/>
      <c r="B40" s="352" t="s">
        <v>103</v>
      </c>
      <c r="C40" s="353">
        <f t="shared" ref="C40:J40" si="34">C39/C$42</f>
        <v>1.6227180527383367E-2</v>
      </c>
      <c r="D40" s="353">
        <f t="shared" si="34"/>
        <v>8.1081081081081086E-2</v>
      </c>
      <c r="E40" s="81" t="s">
        <v>14</v>
      </c>
      <c r="F40" s="81" t="s">
        <v>14</v>
      </c>
      <c r="G40" s="81">
        <f t="shared" ref="G40" si="35">G39/G$42</f>
        <v>1.7735334242837655E-2</v>
      </c>
      <c r="H40" s="81" t="s">
        <v>14</v>
      </c>
      <c r="I40" s="354">
        <f t="shared" si="34"/>
        <v>4.5454545454545456E-2</v>
      </c>
      <c r="J40" s="355">
        <f t="shared" si="34"/>
        <v>2.118003025718608E-2</v>
      </c>
    </row>
    <row r="41" spans="1:10" ht="31.5" customHeight="1" thickBot="1" x14ac:dyDescent="0.3">
      <c r="A41" s="122"/>
      <c r="B41" s="146"/>
      <c r="C41" s="147"/>
      <c r="D41" s="147"/>
      <c r="E41" s="147"/>
      <c r="F41" s="147"/>
      <c r="G41" s="147"/>
      <c r="H41" s="147"/>
      <c r="I41" s="147"/>
      <c r="J41" s="147"/>
    </row>
    <row r="42" spans="1:10" ht="60.75" customHeight="1" thickBot="1" x14ac:dyDescent="0.3">
      <c r="A42" s="356" t="s">
        <v>140</v>
      </c>
      <c r="B42" s="132" t="s">
        <v>17</v>
      </c>
      <c r="C42" s="133">
        <v>493</v>
      </c>
      <c r="D42" s="133">
        <v>74</v>
      </c>
      <c r="E42" s="133" t="s">
        <v>13</v>
      </c>
      <c r="F42" s="133" t="s">
        <v>13</v>
      </c>
      <c r="G42" s="133">
        <v>733</v>
      </c>
      <c r="H42" s="133" t="s">
        <v>13</v>
      </c>
      <c r="I42" s="357">
        <v>22</v>
      </c>
      <c r="J42" s="135">
        <f>SUM(C42:I42)</f>
        <v>1322</v>
      </c>
    </row>
    <row r="43" spans="1:10" ht="16.5" customHeight="1" thickBot="1" x14ac:dyDescent="0.3">
      <c r="A43" s="358"/>
      <c r="B43" s="359"/>
      <c r="C43" s="360"/>
      <c r="D43" s="360"/>
      <c r="E43" s="360"/>
      <c r="F43" s="360"/>
      <c r="G43" s="360"/>
      <c r="H43" s="360"/>
      <c r="I43" s="360"/>
      <c r="J43" s="360"/>
    </row>
    <row r="44" spans="1:10" ht="39" customHeight="1" thickBot="1" x14ac:dyDescent="0.3">
      <c r="A44" s="361" t="s">
        <v>56</v>
      </c>
      <c r="B44" s="148" t="s">
        <v>17</v>
      </c>
      <c r="C44" s="85">
        <f t="shared" ref="C44:J44" si="36">C45-C42</f>
        <v>0</v>
      </c>
      <c r="D44" s="85">
        <f t="shared" si="36"/>
        <v>0</v>
      </c>
      <c r="E44" s="85" t="s">
        <v>13</v>
      </c>
      <c r="F44" s="85" t="s">
        <v>13</v>
      </c>
      <c r="G44" s="85">
        <f t="shared" si="36"/>
        <v>0</v>
      </c>
      <c r="H44" s="85">
        <v>323</v>
      </c>
      <c r="I44" s="85">
        <f t="shared" si="36"/>
        <v>0</v>
      </c>
      <c r="J44" s="248">
        <f t="shared" si="36"/>
        <v>323</v>
      </c>
    </row>
    <row r="45" spans="1:10" ht="39" customHeight="1" thickBot="1" x14ac:dyDescent="0.3">
      <c r="A45" s="260" t="s">
        <v>18</v>
      </c>
      <c r="B45" s="183" t="s">
        <v>17</v>
      </c>
      <c r="C45" s="362">
        <v>493</v>
      </c>
      <c r="D45" s="362">
        <v>74</v>
      </c>
      <c r="E45" s="362" t="s">
        <v>13</v>
      </c>
      <c r="F45" s="362" t="s">
        <v>13</v>
      </c>
      <c r="G45" s="362">
        <v>733</v>
      </c>
      <c r="H45" s="362">
        <v>323</v>
      </c>
      <c r="I45" s="363">
        <v>22</v>
      </c>
      <c r="J45" s="192">
        <f>SUM(C45:I45)</f>
        <v>1645</v>
      </c>
    </row>
    <row r="46" spans="1:10" ht="39" customHeight="1" thickBot="1" x14ac:dyDescent="0.3">
      <c r="A46" s="364"/>
      <c r="B46" s="28"/>
      <c r="C46" s="50"/>
      <c r="D46" s="50"/>
      <c r="E46" s="50"/>
      <c r="F46" s="50"/>
      <c r="G46" s="50"/>
      <c r="H46" s="50"/>
      <c r="I46" s="50"/>
      <c r="J46" s="50"/>
    </row>
    <row r="47" spans="1:10" ht="35.25" customHeight="1" x14ac:dyDescent="0.25">
      <c r="A47" s="390" t="s">
        <v>19</v>
      </c>
      <c r="B47" s="391"/>
      <c r="C47" s="93"/>
      <c r="D47" s="31"/>
      <c r="E47" s="31"/>
      <c r="F47" s="31"/>
      <c r="G47" s="31"/>
      <c r="H47" s="31"/>
      <c r="I47" s="31"/>
      <c r="J47" s="32"/>
    </row>
    <row r="48" spans="1:10" ht="35.25" customHeight="1" x14ac:dyDescent="0.25">
      <c r="A48" s="392" t="s">
        <v>20</v>
      </c>
      <c r="B48" s="502"/>
      <c r="C48" s="365">
        <v>1</v>
      </c>
      <c r="D48" s="167">
        <v>1</v>
      </c>
      <c r="E48" s="366">
        <v>0</v>
      </c>
      <c r="F48" s="167">
        <v>0</v>
      </c>
      <c r="G48" s="167">
        <v>1</v>
      </c>
      <c r="H48" s="167">
        <v>0</v>
      </c>
      <c r="I48" s="167">
        <v>1</v>
      </c>
      <c r="J48" s="168">
        <f>SUM(C48:I48)</f>
        <v>4</v>
      </c>
    </row>
    <row r="49" spans="1:10" ht="35.25" customHeight="1" thickBot="1" x14ac:dyDescent="0.3">
      <c r="A49" s="394" t="s">
        <v>125</v>
      </c>
      <c r="B49" s="500"/>
      <c r="C49" s="367">
        <v>1</v>
      </c>
      <c r="D49" s="170">
        <v>1</v>
      </c>
      <c r="E49" s="170">
        <v>1</v>
      </c>
      <c r="F49" s="170">
        <v>1</v>
      </c>
      <c r="G49" s="170">
        <v>1</v>
      </c>
      <c r="H49" s="170">
        <v>1</v>
      </c>
      <c r="I49" s="171">
        <v>1</v>
      </c>
      <c r="J49" s="172">
        <f>SUM(C49:I49)</f>
        <v>7</v>
      </c>
    </row>
    <row r="50" spans="1:10" ht="21.75" customHeight="1" x14ac:dyDescent="0.25">
      <c r="A50" s="5" t="s">
        <v>21</v>
      </c>
      <c r="B50" s="65"/>
      <c r="C50" s="5"/>
      <c r="D50" s="5"/>
      <c r="E50" s="5"/>
      <c r="F50" s="5"/>
      <c r="G50" s="5"/>
      <c r="H50" s="5"/>
      <c r="I50" s="5"/>
      <c r="J50" s="5"/>
    </row>
    <row r="51" spans="1:10" x14ac:dyDescent="0.25">
      <c r="A51" s="5"/>
      <c r="B51" s="5"/>
      <c r="C51" s="5"/>
      <c r="D51" s="5"/>
      <c r="E51" s="5"/>
      <c r="F51" s="5"/>
      <c r="G51" s="5"/>
      <c r="H51" s="5"/>
      <c r="I51" s="5"/>
      <c r="J51" s="5"/>
    </row>
    <row r="52" spans="1:10" ht="69" customHeight="1" x14ac:dyDescent="0.25">
      <c r="A52" s="501" t="s">
        <v>120</v>
      </c>
      <c r="B52" s="501"/>
      <c r="C52" s="501"/>
      <c r="D52" s="501"/>
      <c r="E52" s="501"/>
      <c r="F52" s="501"/>
      <c r="G52" s="501"/>
      <c r="H52" s="501"/>
      <c r="I52" s="501"/>
      <c r="J52" s="501"/>
    </row>
  </sheetData>
  <mergeCells count="26">
    <mergeCell ref="A7:A8"/>
    <mergeCell ref="A1:J1"/>
    <mergeCell ref="A2:J2"/>
    <mergeCell ref="A3:B4"/>
    <mergeCell ref="C3:J3"/>
    <mergeCell ref="A5:A6"/>
    <mergeCell ref="A31:A32"/>
    <mergeCell ref="A9:A10"/>
    <mergeCell ref="A11:A12"/>
    <mergeCell ref="A13:A14"/>
    <mergeCell ref="A15:A16"/>
    <mergeCell ref="A17:A18"/>
    <mergeCell ref="A19:A20"/>
    <mergeCell ref="A21:A22"/>
    <mergeCell ref="A23:A24"/>
    <mergeCell ref="A25:A26"/>
    <mergeCell ref="A27:A28"/>
    <mergeCell ref="A29:A30"/>
    <mergeCell ref="A49:B49"/>
    <mergeCell ref="A52:J52"/>
    <mergeCell ref="A33:A34"/>
    <mergeCell ref="A35:A36"/>
    <mergeCell ref="A37:A38"/>
    <mergeCell ref="A39:A40"/>
    <mergeCell ref="A47:B47"/>
    <mergeCell ref="A48:B4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style="8" customWidth="1"/>
    <col min="3" max="4" width="23" customWidth="1"/>
    <col min="5" max="5" width="27.5703125" customWidth="1"/>
    <col min="6" max="10" width="23" customWidth="1"/>
  </cols>
  <sheetData>
    <row r="1" spans="1:10" ht="46.5" customHeight="1" x14ac:dyDescent="0.25">
      <c r="A1" s="397" t="s">
        <v>127</v>
      </c>
      <c r="B1" s="397"/>
      <c r="C1" s="397"/>
      <c r="D1" s="397"/>
      <c r="E1" s="397"/>
      <c r="F1" s="397"/>
      <c r="G1" s="397"/>
      <c r="H1" s="397"/>
      <c r="I1" s="397"/>
      <c r="J1" s="397"/>
    </row>
    <row r="2" spans="1:10" ht="46.5" customHeight="1" thickBot="1" x14ac:dyDescent="0.3">
      <c r="A2" s="397" t="s">
        <v>142</v>
      </c>
      <c r="B2" s="397"/>
      <c r="C2" s="398"/>
      <c r="D2" s="398"/>
      <c r="E2" s="398"/>
      <c r="F2" s="398"/>
      <c r="G2" s="398"/>
      <c r="H2" s="398"/>
      <c r="I2" s="398"/>
      <c r="J2" s="398"/>
    </row>
    <row r="3" spans="1:10" ht="51.75" customHeight="1" thickBot="1" x14ac:dyDescent="0.3">
      <c r="A3" s="381" t="s">
        <v>22</v>
      </c>
      <c r="B3" s="382"/>
      <c r="C3" s="399" t="s">
        <v>1</v>
      </c>
      <c r="D3" s="399"/>
      <c r="E3" s="399"/>
      <c r="F3" s="399"/>
      <c r="G3" s="399"/>
      <c r="H3" s="399"/>
      <c r="I3" s="399"/>
      <c r="J3" s="400"/>
    </row>
    <row r="4" spans="1:10" ht="48" customHeight="1" thickBot="1" x14ac:dyDescent="0.3">
      <c r="A4" s="383"/>
      <c r="B4" s="384"/>
      <c r="C4" s="9" t="s">
        <v>2</v>
      </c>
      <c r="D4" s="10" t="s">
        <v>3</v>
      </c>
      <c r="E4" s="10" t="s">
        <v>4</v>
      </c>
      <c r="F4" s="10" t="s">
        <v>5</v>
      </c>
      <c r="G4" s="10" t="s">
        <v>6</v>
      </c>
      <c r="H4" s="10" t="s">
        <v>7</v>
      </c>
      <c r="I4" s="11" t="s">
        <v>8</v>
      </c>
      <c r="J4" s="12" t="s">
        <v>9</v>
      </c>
    </row>
    <row r="5" spans="1:10" ht="25.5" customHeight="1" x14ac:dyDescent="0.25">
      <c r="A5" s="401" t="s">
        <v>121</v>
      </c>
      <c r="B5" s="148" t="s">
        <v>17</v>
      </c>
      <c r="C5" s="149">
        <v>1</v>
      </c>
      <c r="D5" s="150" t="s">
        <v>13</v>
      </c>
      <c r="E5" s="150" t="s">
        <v>13</v>
      </c>
      <c r="F5" s="150" t="s">
        <v>13</v>
      </c>
      <c r="G5" s="150">
        <v>1</v>
      </c>
      <c r="H5" s="150" t="s">
        <v>13</v>
      </c>
      <c r="I5" s="151">
        <v>0</v>
      </c>
      <c r="J5" s="152">
        <f>SUM(C5:I5)</f>
        <v>2</v>
      </c>
    </row>
    <row r="6" spans="1:10" ht="25.5" customHeight="1" x14ac:dyDescent="0.25">
      <c r="A6" s="402"/>
      <c r="B6" s="153" t="s">
        <v>23</v>
      </c>
      <c r="C6" s="13">
        <f>C5/C$9</f>
        <v>1</v>
      </c>
      <c r="D6" s="14" t="s">
        <v>14</v>
      </c>
      <c r="E6" s="14" t="s">
        <v>14</v>
      </c>
      <c r="F6" s="14" t="s">
        <v>14</v>
      </c>
      <c r="G6" s="14" t="s">
        <v>14</v>
      </c>
      <c r="H6" s="14" t="s">
        <v>14</v>
      </c>
      <c r="I6" s="154" t="s">
        <v>14</v>
      </c>
      <c r="J6" s="16">
        <f>J5/J$9</f>
        <v>1</v>
      </c>
    </row>
    <row r="7" spans="1:10" ht="25.5" customHeight="1" x14ac:dyDescent="0.25">
      <c r="A7" s="402" t="s">
        <v>122</v>
      </c>
      <c r="B7" s="155" t="s">
        <v>17</v>
      </c>
      <c r="C7" s="156">
        <v>0</v>
      </c>
      <c r="D7" s="156" t="s">
        <v>13</v>
      </c>
      <c r="E7" s="156" t="s">
        <v>13</v>
      </c>
      <c r="F7" s="156" t="s">
        <v>13</v>
      </c>
      <c r="G7" s="156">
        <v>0</v>
      </c>
      <c r="H7" s="156" t="s">
        <v>13</v>
      </c>
      <c r="I7" s="157">
        <v>0</v>
      </c>
      <c r="J7" s="158">
        <f>SUM(C7:I7)</f>
        <v>0</v>
      </c>
    </row>
    <row r="8" spans="1:10" ht="25.5" customHeight="1" x14ac:dyDescent="0.25">
      <c r="A8" s="402"/>
      <c r="B8" s="153" t="s">
        <v>23</v>
      </c>
      <c r="C8" s="17">
        <f>C7/C$9</f>
        <v>0</v>
      </c>
      <c r="D8" s="18" t="s">
        <v>14</v>
      </c>
      <c r="E8" s="18" t="s">
        <v>14</v>
      </c>
      <c r="F8" s="18" t="s">
        <v>14</v>
      </c>
      <c r="G8" s="19" t="s">
        <v>14</v>
      </c>
      <c r="H8" s="19" t="s">
        <v>14</v>
      </c>
      <c r="I8" s="159" t="s">
        <v>14</v>
      </c>
      <c r="J8" s="21">
        <f>J7/J$9</f>
        <v>0</v>
      </c>
    </row>
    <row r="9" spans="1:10" ht="25.5" customHeight="1" x14ac:dyDescent="0.25">
      <c r="A9" s="388" t="s">
        <v>24</v>
      </c>
      <c r="B9" s="155" t="s">
        <v>17</v>
      </c>
      <c r="C9" s="160">
        <f>C5+C7</f>
        <v>1</v>
      </c>
      <c r="D9" s="161" t="s">
        <v>13</v>
      </c>
      <c r="E9" s="161" t="s">
        <v>13</v>
      </c>
      <c r="F9" s="161" t="s">
        <v>13</v>
      </c>
      <c r="G9" s="161">
        <f t="shared" ref="G9:I9" si="0">G5+G7</f>
        <v>1</v>
      </c>
      <c r="H9" s="161" t="s">
        <v>13</v>
      </c>
      <c r="I9" s="162">
        <f t="shared" si="0"/>
        <v>0</v>
      </c>
      <c r="J9" s="163">
        <f>SUM(C9:I9)</f>
        <v>2</v>
      </c>
    </row>
    <row r="10" spans="1:10" ht="25.5" customHeight="1" thickBot="1" x14ac:dyDescent="0.3">
      <c r="A10" s="389"/>
      <c r="B10" s="164" t="s">
        <v>23</v>
      </c>
      <c r="C10" s="22">
        <f>C9/C$9</f>
        <v>1</v>
      </c>
      <c r="D10" s="23" t="s">
        <v>14</v>
      </c>
      <c r="E10" s="23" t="s">
        <v>14</v>
      </c>
      <c r="F10" s="23" t="s">
        <v>14</v>
      </c>
      <c r="G10" s="24" t="s">
        <v>14</v>
      </c>
      <c r="H10" s="24" t="s">
        <v>14</v>
      </c>
      <c r="I10" s="165" t="s">
        <v>14</v>
      </c>
      <c r="J10" s="26">
        <f t="shared" ref="J10" si="1">J9/J$9</f>
        <v>1</v>
      </c>
    </row>
    <row r="11" spans="1:10" ht="39.75" customHeight="1" thickBot="1" x14ac:dyDescent="0.3">
      <c r="A11" s="27"/>
      <c r="B11" s="28"/>
      <c r="C11" s="29"/>
      <c r="D11" s="29"/>
      <c r="E11" s="29"/>
      <c r="F11" s="29"/>
      <c r="G11" s="30"/>
      <c r="H11" s="30"/>
      <c r="I11" s="29"/>
      <c r="J11" s="29"/>
    </row>
    <row r="12" spans="1:10" ht="39" customHeight="1" x14ac:dyDescent="0.25">
      <c r="A12" s="390" t="s">
        <v>19</v>
      </c>
      <c r="B12" s="391"/>
      <c r="C12" s="391"/>
      <c r="D12" s="31"/>
      <c r="E12" s="31"/>
      <c r="F12" s="31"/>
      <c r="G12" s="31"/>
      <c r="H12" s="31"/>
      <c r="I12" s="31"/>
      <c r="J12" s="32"/>
    </row>
    <row r="13" spans="1:10" ht="39" customHeight="1" x14ac:dyDescent="0.25">
      <c r="A13" s="392" t="s">
        <v>20</v>
      </c>
      <c r="B13" s="393"/>
      <c r="C13" s="166">
        <v>1</v>
      </c>
      <c r="D13" s="167">
        <v>0</v>
      </c>
      <c r="E13" s="167">
        <v>0</v>
      </c>
      <c r="F13" s="167">
        <v>0</v>
      </c>
      <c r="G13" s="167">
        <v>1</v>
      </c>
      <c r="H13" s="167">
        <v>0</v>
      </c>
      <c r="I13" s="167">
        <v>1</v>
      </c>
      <c r="J13" s="168">
        <f>SUM(C13:I13)</f>
        <v>3</v>
      </c>
    </row>
    <row r="14" spans="1:10" ht="39" customHeight="1" thickBot="1" x14ac:dyDescent="0.3">
      <c r="A14" s="394" t="s">
        <v>125</v>
      </c>
      <c r="B14" s="395"/>
      <c r="C14" s="169">
        <v>1</v>
      </c>
      <c r="D14" s="170">
        <v>1</v>
      </c>
      <c r="E14" s="170">
        <v>1</v>
      </c>
      <c r="F14" s="170">
        <v>1</v>
      </c>
      <c r="G14" s="170">
        <v>1</v>
      </c>
      <c r="H14" s="170">
        <v>1</v>
      </c>
      <c r="I14" s="171">
        <v>1</v>
      </c>
      <c r="J14" s="172">
        <f>SUM(C14:I14)</f>
        <v>7</v>
      </c>
    </row>
    <row r="15" spans="1:10" ht="31.5" customHeight="1" x14ac:dyDescent="0.25">
      <c r="A15" s="5" t="s">
        <v>21</v>
      </c>
      <c r="B15" s="6"/>
      <c r="C15" s="7"/>
      <c r="D15" s="7"/>
      <c r="E15" s="7"/>
      <c r="F15" s="7"/>
      <c r="G15" s="7"/>
      <c r="H15" s="7"/>
      <c r="I15" s="7"/>
      <c r="J15" s="7"/>
    </row>
    <row r="16" spans="1:10" ht="16.5" customHeight="1" x14ac:dyDescent="0.25">
      <c r="B16" s="6"/>
      <c r="C16" s="33"/>
      <c r="D16" s="33"/>
      <c r="E16" s="33"/>
      <c r="F16" s="33"/>
      <c r="G16" s="33"/>
      <c r="H16" s="33"/>
      <c r="I16" s="33"/>
      <c r="J16" s="33"/>
    </row>
    <row r="17" spans="1:10" s="34" customFormat="1" ht="46.5" customHeight="1" x14ac:dyDescent="0.25">
      <c r="A17" s="396" t="s">
        <v>25</v>
      </c>
      <c r="B17" s="396"/>
      <c r="C17" s="396"/>
      <c r="D17" s="396"/>
      <c r="E17" s="396"/>
      <c r="F17" s="396"/>
      <c r="G17" s="396"/>
      <c r="H17" s="396"/>
      <c r="I17" s="396"/>
      <c r="J17" s="396"/>
    </row>
  </sheetData>
  <mergeCells count="11">
    <mergeCell ref="A7:A8"/>
    <mergeCell ref="A1:J1"/>
    <mergeCell ref="A2:J2"/>
    <mergeCell ref="A3:B4"/>
    <mergeCell ref="C3:J3"/>
    <mergeCell ref="A5:A6"/>
    <mergeCell ref="A9:A10"/>
    <mergeCell ref="A12:C12"/>
    <mergeCell ref="A13:B13"/>
    <mergeCell ref="A14:B14"/>
    <mergeCell ref="A17:J17"/>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9"/>
  <sheetViews>
    <sheetView zoomScale="60" zoomScaleNormal="60" workbookViewId="0">
      <selection sqref="A1:J1"/>
    </sheetView>
  </sheetViews>
  <sheetFormatPr baseColWidth="10" defaultRowHeight="15" x14ac:dyDescent="0.25"/>
  <cols>
    <col min="1" max="1" width="32.42578125" customWidth="1"/>
    <col min="2" max="2" width="13.28515625" style="8"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7.75" customHeight="1" x14ac:dyDescent="0.25">
      <c r="A1" s="407" t="s">
        <v>128</v>
      </c>
      <c r="B1" s="407"/>
      <c r="C1" s="407"/>
      <c r="D1" s="407"/>
      <c r="E1" s="407"/>
      <c r="F1" s="407"/>
      <c r="G1" s="407"/>
      <c r="H1" s="407"/>
      <c r="I1" s="407"/>
      <c r="J1" s="407"/>
    </row>
    <row r="2" spans="1:10" ht="57.75" customHeight="1" thickBot="1" x14ac:dyDescent="0.3">
      <c r="A2" s="407" t="s">
        <v>141</v>
      </c>
      <c r="B2" s="407"/>
      <c r="C2" s="408"/>
      <c r="D2" s="408"/>
      <c r="E2" s="408"/>
      <c r="F2" s="408"/>
      <c r="G2" s="408"/>
      <c r="H2" s="408"/>
      <c r="I2" s="408"/>
      <c r="J2" s="408"/>
    </row>
    <row r="3" spans="1:10" ht="51.75" customHeight="1" thickBot="1" x14ac:dyDescent="0.3">
      <c r="A3" s="405" t="s">
        <v>26</v>
      </c>
      <c r="B3" s="409"/>
      <c r="C3" s="412" t="s">
        <v>1</v>
      </c>
      <c r="D3" s="413"/>
      <c r="E3" s="413"/>
      <c r="F3" s="413"/>
      <c r="G3" s="413"/>
      <c r="H3" s="413"/>
      <c r="I3" s="413"/>
      <c r="J3" s="414"/>
    </row>
    <row r="4" spans="1:10" ht="48" customHeight="1" thickBot="1" x14ac:dyDescent="0.3">
      <c r="A4" s="410"/>
      <c r="B4" s="411"/>
      <c r="C4" s="35" t="s">
        <v>2</v>
      </c>
      <c r="D4" s="36" t="s">
        <v>3</v>
      </c>
      <c r="E4" s="36" t="s">
        <v>4</v>
      </c>
      <c r="F4" s="36" t="s">
        <v>5</v>
      </c>
      <c r="G4" s="36" t="s">
        <v>6</v>
      </c>
      <c r="H4" s="36" t="s">
        <v>7</v>
      </c>
      <c r="I4" s="37" t="s">
        <v>8</v>
      </c>
      <c r="J4" s="38" t="s">
        <v>9</v>
      </c>
    </row>
    <row r="5" spans="1:10" ht="25.5" customHeight="1" x14ac:dyDescent="0.25">
      <c r="A5" s="415" t="s">
        <v>33</v>
      </c>
      <c r="B5" s="148" t="s">
        <v>17</v>
      </c>
      <c r="C5" s="84">
        <v>95</v>
      </c>
      <c r="D5" s="85">
        <v>25</v>
      </c>
      <c r="E5" s="85" t="s">
        <v>13</v>
      </c>
      <c r="F5" s="85" t="s">
        <v>13</v>
      </c>
      <c r="G5" s="85">
        <v>214</v>
      </c>
      <c r="H5" s="85" t="s">
        <v>13</v>
      </c>
      <c r="I5" s="86">
        <v>5</v>
      </c>
      <c r="J5" s="173">
        <f>SUM(C5:I5)</f>
        <v>339</v>
      </c>
    </row>
    <row r="6" spans="1:10" ht="25.5" customHeight="1" x14ac:dyDescent="0.25">
      <c r="A6" s="416"/>
      <c r="B6" s="153" t="s">
        <v>23</v>
      </c>
      <c r="C6" s="17">
        <f>C5/C$11</f>
        <v>0.70895522388059706</v>
      </c>
      <c r="D6" s="18">
        <f>D5/D$11</f>
        <v>0.80645161290322576</v>
      </c>
      <c r="E6" s="19" t="s">
        <v>14</v>
      </c>
      <c r="F6" s="19" t="s">
        <v>14</v>
      </c>
      <c r="G6" s="18">
        <f>G5/G$11</f>
        <v>0.75618374558303891</v>
      </c>
      <c r="H6" s="19" t="s">
        <v>14</v>
      </c>
      <c r="I6" s="20">
        <f>I5/I$11</f>
        <v>0.83333333333333337</v>
      </c>
      <c r="J6" s="39">
        <f>J5/J$11</f>
        <v>0.74669603524229078</v>
      </c>
    </row>
    <row r="7" spans="1:10" ht="25.5" customHeight="1" x14ac:dyDescent="0.25">
      <c r="A7" s="417" t="s">
        <v>34</v>
      </c>
      <c r="B7" s="174" t="s">
        <v>17</v>
      </c>
      <c r="C7" s="175">
        <v>39</v>
      </c>
      <c r="D7" s="176">
        <v>6</v>
      </c>
      <c r="E7" s="176" t="s">
        <v>13</v>
      </c>
      <c r="F7" s="176" t="s">
        <v>13</v>
      </c>
      <c r="G7" s="176">
        <v>69</v>
      </c>
      <c r="H7" s="176" t="s">
        <v>13</v>
      </c>
      <c r="I7" s="177">
        <v>1</v>
      </c>
      <c r="J7" s="178">
        <f>SUM(C7:I7)</f>
        <v>115</v>
      </c>
    </row>
    <row r="8" spans="1:10" ht="25.5" customHeight="1" x14ac:dyDescent="0.25">
      <c r="A8" s="416"/>
      <c r="B8" s="153" t="s">
        <v>23</v>
      </c>
      <c r="C8" s="17">
        <f>C7/C$11</f>
        <v>0.29104477611940299</v>
      </c>
      <c r="D8" s="18">
        <f>D7/D$11</f>
        <v>0.19354838709677419</v>
      </c>
      <c r="E8" s="19" t="s">
        <v>14</v>
      </c>
      <c r="F8" s="18" t="s">
        <v>14</v>
      </c>
      <c r="G8" s="18">
        <f>G7/G$11</f>
        <v>0.24381625441696114</v>
      </c>
      <c r="H8" s="18" t="s">
        <v>14</v>
      </c>
      <c r="I8" s="20">
        <f>I7/I$11</f>
        <v>0.16666666666666666</v>
      </c>
      <c r="J8" s="39">
        <f>J7/J$11</f>
        <v>0.25330396475770928</v>
      </c>
    </row>
    <row r="9" spans="1:10" ht="25.5" customHeight="1" x14ac:dyDescent="0.25">
      <c r="A9" s="403" t="s">
        <v>12</v>
      </c>
      <c r="B9" s="155" t="s">
        <v>17</v>
      </c>
      <c r="C9" s="87">
        <v>0</v>
      </c>
      <c r="D9" s="88">
        <v>0</v>
      </c>
      <c r="E9" s="88" t="s">
        <v>13</v>
      </c>
      <c r="F9" s="88" t="s">
        <v>13</v>
      </c>
      <c r="G9" s="88">
        <v>0</v>
      </c>
      <c r="H9" s="88" t="s">
        <v>13</v>
      </c>
      <c r="I9" s="89">
        <v>0</v>
      </c>
      <c r="J9" s="179">
        <v>0</v>
      </c>
    </row>
    <row r="10" spans="1:10" ht="25.5" customHeight="1" thickBot="1" x14ac:dyDescent="0.3">
      <c r="A10" s="404"/>
      <c r="B10" s="164" t="s">
        <v>23</v>
      </c>
      <c r="C10" s="40">
        <f>C9/C$11</f>
        <v>0</v>
      </c>
      <c r="D10" s="41">
        <f>D9/D$11</f>
        <v>0</v>
      </c>
      <c r="E10" s="180" t="s">
        <v>14</v>
      </c>
      <c r="F10" s="41" t="s">
        <v>14</v>
      </c>
      <c r="G10" s="41">
        <f>G9/G$11</f>
        <v>0</v>
      </c>
      <c r="H10" s="41" t="s">
        <v>14</v>
      </c>
      <c r="I10" s="42">
        <f>I9/I$11</f>
        <v>0</v>
      </c>
      <c r="J10" s="42">
        <f>J9/J$11</f>
        <v>0</v>
      </c>
    </row>
    <row r="11" spans="1:10" ht="25.5" customHeight="1" x14ac:dyDescent="0.25">
      <c r="A11" s="405" t="s">
        <v>27</v>
      </c>
      <c r="B11" s="148" t="s">
        <v>17</v>
      </c>
      <c r="C11" s="90">
        <f>C5+C7+C9</f>
        <v>134</v>
      </c>
      <c r="D11" s="91">
        <f>D5+D7+D9</f>
        <v>31</v>
      </c>
      <c r="E11" s="91" t="s">
        <v>13</v>
      </c>
      <c r="F11" s="91" t="s">
        <v>13</v>
      </c>
      <c r="G11" s="91">
        <f>G5+G7+G9</f>
        <v>283</v>
      </c>
      <c r="H11" s="91" t="s">
        <v>13</v>
      </c>
      <c r="I11" s="92">
        <f>I5+I7+I9</f>
        <v>6</v>
      </c>
      <c r="J11" s="181">
        <f>J5+J7+J9</f>
        <v>454</v>
      </c>
    </row>
    <row r="12" spans="1:10" ht="25.5" customHeight="1" thickBot="1" x14ac:dyDescent="0.3">
      <c r="A12" s="406"/>
      <c r="B12" s="164" t="s">
        <v>23</v>
      </c>
      <c r="C12" s="22">
        <f>C11/C$11</f>
        <v>1</v>
      </c>
      <c r="D12" s="23">
        <f t="shared" ref="D12:I12" si="0">D11/D$11</f>
        <v>1</v>
      </c>
      <c r="E12" s="24" t="s">
        <v>14</v>
      </c>
      <c r="F12" s="23" t="s">
        <v>14</v>
      </c>
      <c r="G12" s="23">
        <f t="shared" si="0"/>
        <v>1</v>
      </c>
      <c r="H12" s="23" t="s">
        <v>14</v>
      </c>
      <c r="I12" s="25">
        <f t="shared" si="0"/>
        <v>1</v>
      </c>
      <c r="J12" s="43">
        <f>J11/J$11</f>
        <v>1</v>
      </c>
    </row>
    <row r="13" spans="1:10" ht="36" customHeight="1" thickBot="1" x14ac:dyDescent="0.3">
      <c r="A13" s="44"/>
      <c r="B13" s="28"/>
      <c r="C13" s="29"/>
      <c r="D13" s="29"/>
      <c r="E13" s="29"/>
      <c r="F13" s="29"/>
      <c r="G13" s="29"/>
      <c r="H13" s="29"/>
      <c r="I13" s="29"/>
      <c r="J13" s="29"/>
    </row>
    <row r="14" spans="1:10" ht="41.25" customHeight="1" thickBot="1" x14ac:dyDescent="0.3">
      <c r="A14" s="182" t="s">
        <v>16</v>
      </c>
      <c r="B14" s="183" t="s">
        <v>17</v>
      </c>
      <c r="C14" s="184">
        <v>0</v>
      </c>
      <c r="D14" s="185">
        <v>0</v>
      </c>
      <c r="E14" s="185" t="s">
        <v>13</v>
      </c>
      <c r="F14" s="185" t="s">
        <v>13</v>
      </c>
      <c r="G14" s="185">
        <v>0</v>
      </c>
      <c r="H14" s="185" t="s">
        <v>13</v>
      </c>
      <c r="I14" s="186">
        <v>0</v>
      </c>
      <c r="J14" s="187">
        <v>0</v>
      </c>
    </row>
    <row r="15" spans="1:10" ht="51" customHeight="1" thickBot="1" x14ac:dyDescent="0.3">
      <c r="A15" s="188" t="s">
        <v>28</v>
      </c>
      <c r="B15" s="183" t="s">
        <v>17</v>
      </c>
      <c r="C15" s="189">
        <f>C5+C7+C9+C14</f>
        <v>134</v>
      </c>
      <c r="D15" s="190">
        <f>D5+D7+D9+D14</f>
        <v>31</v>
      </c>
      <c r="E15" s="190" t="s">
        <v>13</v>
      </c>
      <c r="F15" s="190" t="s">
        <v>13</v>
      </c>
      <c r="G15" s="190">
        <f>G5+G7+G9+G14</f>
        <v>283</v>
      </c>
      <c r="H15" s="190" t="s">
        <v>13</v>
      </c>
      <c r="I15" s="191">
        <f>I5+I7+I9+I14</f>
        <v>6</v>
      </c>
      <c r="J15" s="192">
        <f>SUM(C15:I15)</f>
        <v>454</v>
      </c>
    </row>
    <row r="16" spans="1:10" ht="38.25" customHeight="1" thickBot="1" x14ac:dyDescent="0.3">
      <c r="A16" s="45"/>
      <c r="B16" s="28"/>
      <c r="C16" s="49"/>
      <c r="D16" s="49"/>
      <c r="E16" s="49"/>
      <c r="F16" s="49"/>
      <c r="G16" s="193"/>
      <c r="H16" s="49"/>
      <c r="I16" s="49"/>
      <c r="J16" s="50"/>
    </row>
    <row r="17" spans="1:10" ht="51" customHeight="1" thickBot="1" x14ac:dyDescent="0.3">
      <c r="A17" s="188" t="s">
        <v>29</v>
      </c>
      <c r="B17" s="194" t="s">
        <v>11</v>
      </c>
      <c r="C17" s="195">
        <f>C15/C19</f>
        <v>0.27180527383367142</v>
      </c>
      <c r="D17" s="196">
        <f t="shared" ref="D17:J17" si="1">D15/D19</f>
        <v>0.41891891891891891</v>
      </c>
      <c r="E17" s="197" t="s">
        <v>14</v>
      </c>
      <c r="F17" s="196" t="s">
        <v>14</v>
      </c>
      <c r="G17" s="196">
        <f t="shared" si="1"/>
        <v>0.38608458390177353</v>
      </c>
      <c r="H17" s="197" t="s">
        <v>14</v>
      </c>
      <c r="I17" s="198">
        <f t="shared" si="1"/>
        <v>0.27272727272727271</v>
      </c>
      <c r="J17" s="199">
        <f t="shared" si="1"/>
        <v>0.27598784194528875</v>
      </c>
    </row>
    <row r="18" spans="1:10" ht="37.5" customHeight="1" thickBot="1" x14ac:dyDescent="0.3">
      <c r="A18" s="44"/>
      <c r="B18" s="28"/>
      <c r="C18" s="29"/>
      <c r="D18" s="29"/>
      <c r="E18" s="29"/>
      <c r="F18" s="29"/>
      <c r="G18" s="29"/>
      <c r="H18" s="29"/>
      <c r="I18" s="29"/>
      <c r="J18" s="29"/>
    </row>
    <row r="19" spans="1:10" ht="51" customHeight="1" thickBot="1" x14ac:dyDescent="0.3">
      <c r="A19" s="188" t="s">
        <v>30</v>
      </c>
      <c r="B19" s="183" t="s">
        <v>17</v>
      </c>
      <c r="C19" s="190">
        <v>493</v>
      </c>
      <c r="D19" s="190">
        <v>74</v>
      </c>
      <c r="E19" s="190">
        <v>0</v>
      </c>
      <c r="F19" s="190">
        <v>0</v>
      </c>
      <c r="G19" s="190">
        <v>733</v>
      </c>
      <c r="H19" s="190">
        <v>323</v>
      </c>
      <c r="I19" s="191">
        <v>22</v>
      </c>
      <c r="J19" s="192">
        <f>SUM(C19:I19)</f>
        <v>1645</v>
      </c>
    </row>
    <row r="20" spans="1:10" ht="57.75" customHeight="1" thickBot="1" x14ac:dyDescent="0.3"/>
    <row r="21" spans="1:10" ht="49.5" customHeight="1" x14ac:dyDescent="0.25">
      <c r="A21" s="390" t="s">
        <v>19</v>
      </c>
      <c r="B21" s="391"/>
      <c r="C21" s="391"/>
      <c r="D21" s="31"/>
      <c r="E21" s="31"/>
      <c r="F21" s="31"/>
      <c r="G21" s="31"/>
      <c r="H21" s="31"/>
      <c r="I21" s="31"/>
      <c r="J21" s="32"/>
    </row>
    <row r="22" spans="1:10" ht="45" customHeight="1" x14ac:dyDescent="0.25">
      <c r="A22" s="392" t="s">
        <v>20</v>
      </c>
      <c r="B22" s="393"/>
      <c r="C22" s="166">
        <v>1</v>
      </c>
      <c r="D22" s="200">
        <v>1</v>
      </c>
      <c r="E22" s="200">
        <v>0</v>
      </c>
      <c r="F22" s="200">
        <v>0</v>
      </c>
      <c r="G22" s="200">
        <v>1</v>
      </c>
      <c r="H22" s="200">
        <v>0</v>
      </c>
      <c r="I22" s="200">
        <v>1</v>
      </c>
      <c r="J22" s="201">
        <f>SUM(C22:I22)</f>
        <v>4</v>
      </c>
    </row>
    <row r="23" spans="1:10" ht="45" customHeight="1" thickBot="1" x14ac:dyDescent="0.3">
      <c r="A23" s="394" t="s">
        <v>125</v>
      </c>
      <c r="B23" s="395"/>
      <c r="C23" s="202">
        <v>1</v>
      </c>
      <c r="D23" s="203">
        <v>1</v>
      </c>
      <c r="E23" s="203">
        <v>1</v>
      </c>
      <c r="F23" s="203">
        <v>1</v>
      </c>
      <c r="G23" s="203">
        <v>1</v>
      </c>
      <c r="H23" s="203">
        <v>1</v>
      </c>
      <c r="I23" s="204">
        <v>1</v>
      </c>
      <c r="J23" s="205">
        <f>SUM(C23:I23)</f>
        <v>7</v>
      </c>
    </row>
    <row r="24" spans="1:10" ht="31.5" customHeight="1" x14ac:dyDescent="0.25">
      <c r="A24" s="5" t="s">
        <v>21</v>
      </c>
      <c r="B24" s="6"/>
      <c r="C24" s="7"/>
      <c r="D24" s="7"/>
      <c r="E24" s="7"/>
      <c r="F24" s="7"/>
      <c r="G24" s="7"/>
      <c r="H24" s="7"/>
      <c r="I24" s="7"/>
      <c r="J24" s="7"/>
    </row>
    <row r="25" spans="1:10" ht="16.5" customHeight="1" x14ac:dyDescent="0.25">
      <c r="B25" s="6"/>
      <c r="C25" s="33"/>
      <c r="D25" s="33"/>
      <c r="E25" s="33"/>
      <c r="F25" s="33"/>
      <c r="G25" s="33"/>
      <c r="H25" s="33"/>
      <c r="I25" s="33"/>
      <c r="J25" s="33"/>
    </row>
    <row r="26" spans="1:10" ht="45" customHeight="1" x14ac:dyDescent="0.25">
      <c r="A26" s="396" t="s">
        <v>31</v>
      </c>
      <c r="B26" s="396"/>
      <c r="C26" s="396"/>
      <c r="D26" s="396"/>
      <c r="E26" s="396"/>
      <c r="F26" s="396"/>
      <c r="G26" s="396"/>
      <c r="H26" s="396"/>
      <c r="I26" s="396"/>
      <c r="J26" s="396"/>
    </row>
    <row r="28" spans="1:10" x14ac:dyDescent="0.25">
      <c r="A28" s="206" t="s">
        <v>143</v>
      </c>
      <c r="B28" s="207"/>
      <c r="C28" s="207"/>
      <c r="D28" s="207"/>
      <c r="E28" s="207"/>
      <c r="F28" s="207"/>
      <c r="G28" s="207"/>
      <c r="H28" s="208"/>
    </row>
    <row r="29" spans="1:10" x14ac:dyDescent="0.25">
      <c r="A29" s="207" t="s">
        <v>144</v>
      </c>
      <c r="B29" s="207"/>
      <c r="C29" s="207"/>
      <c r="D29" s="207"/>
      <c r="E29" s="207"/>
      <c r="F29" s="207"/>
      <c r="G29" s="207"/>
      <c r="H29" s="208"/>
    </row>
  </sheetData>
  <mergeCells count="12">
    <mergeCell ref="A26:J26"/>
    <mergeCell ref="A1:J1"/>
    <mergeCell ref="A2:J2"/>
    <mergeCell ref="A3:B4"/>
    <mergeCell ref="C3:J3"/>
    <mergeCell ref="A5:A6"/>
    <mergeCell ref="A7:A8"/>
    <mergeCell ref="A9:A10"/>
    <mergeCell ref="A11:A12"/>
    <mergeCell ref="A21:C21"/>
    <mergeCell ref="A22:B22"/>
    <mergeCell ref="A23:B23"/>
  </mergeCells>
  <pageMargins left="0.70866141732283472" right="0.70866141732283472" top="0.74803149606299213" bottom="0.74803149606299213" header="0.31496062992125984" footer="0.31496062992125984"/>
  <pageSetup paperSize="9" scale="47"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AB39"/>
  <sheetViews>
    <sheetView zoomScale="53" zoomScaleNormal="53" zoomScaleSheetLayoutView="71" workbookViewId="0">
      <selection sqref="A1:Z1"/>
    </sheetView>
  </sheetViews>
  <sheetFormatPr baseColWidth="10" defaultColWidth="11.42578125" defaultRowHeight="15" x14ac:dyDescent="0.25"/>
  <cols>
    <col min="1" max="1" width="36.7109375" style="98" customWidth="1"/>
    <col min="2" max="2" width="9.42578125" style="98" customWidth="1"/>
    <col min="3" max="17" width="13.140625" style="98" customWidth="1"/>
    <col min="18" max="20" width="13.140625" style="99" customWidth="1"/>
    <col min="21" max="26" width="13.140625" style="98" customWidth="1"/>
    <col min="27" max="16384" width="11.42578125" style="96"/>
  </cols>
  <sheetData>
    <row r="1" spans="1:26" ht="58.5" customHeight="1" x14ac:dyDescent="0.25">
      <c r="A1" s="452" t="s">
        <v>129</v>
      </c>
      <c r="B1" s="452"/>
      <c r="C1" s="452"/>
      <c r="D1" s="452"/>
      <c r="E1" s="452"/>
      <c r="F1" s="452"/>
      <c r="G1" s="452"/>
      <c r="H1" s="452"/>
      <c r="I1" s="452"/>
      <c r="J1" s="452"/>
      <c r="K1" s="452"/>
      <c r="L1" s="452"/>
      <c r="M1" s="452"/>
      <c r="N1" s="452"/>
      <c r="O1" s="452"/>
      <c r="P1" s="452"/>
      <c r="Q1" s="452"/>
      <c r="R1" s="452"/>
      <c r="S1" s="452"/>
      <c r="T1" s="452"/>
      <c r="U1" s="452"/>
      <c r="V1" s="452"/>
      <c r="W1" s="452"/>
      <c r="X1" s="452"/>
      <c r="Y1" s="452"/>
      <c r="Z1" s="452"/>
    </row>
    <row r="2" spans="1:26" ht="32.25" thickBot="1" x14ac:dyDescent="0.3">
      <c r="A2" s="452" t="s">
        <v>145</v>
      </c>
      <c r="B2" s="453"/>
      <c r="C2" s="453"/>
      <c r="D2" s="453"/>
      <c r="E2" s="453"/>
      <c r="F2" s="453"/>
      <c r="G2" s="453"/>
      <c r="H2" s="453"/>
      <c r="I2" s="453"/>
      <c r="J2" s="453"/>
      <c r="K2" s="453"/>
      <c r="L2" s="453"/>
      <c r="M2" s="453"/>
      <c r="N2" s="453"/>
      <c r="O2" s="453"/>
      <c r="P2" s="453"/>
      <c r="Q2" s="453"/>
      <c r="R2" s="453"/>
      <c r="S2" s="453"/>
      <c r="T2" s="453"/>
      <c r="U2" s="453"/>
      <c r="V2" s="453"/>
      <c r="W2" s="453"/>
      <c r="X2" s="453"/>
      <c r="Y2" s="453"/>
      <c r="Z2" s="453"/>
    </row>
    <row r="3" spans="1:26" ht="51.75" customHeight="1" thickBot="1" x14ac:dyDescent="0.3">
      <c r="A3" s="454" t="s">
        <v>32</v>
      </c>
      <c r="B3" s="455"/>
      <c r="C3" s="460" t="s">
        <v>1</v>
      </c>
      <c r="D3" s="461"/>
      <c r="E3" s="461"/>
      <c r="F3" s="461"/>
      <c r="G3" s="461"/>
      <c r="H3" s="461"/>
      <c r="I3" s="461"/>
      <c r="J3" s="461"/>
      <c r="K3" s="461"/>
      <c r="L3" s="461"/>
      <c r="M3" s="461"/>
      <c r="N3" s="461"/>
      <c r="O3" s="461"/>
      <c r="P3" s="461"/>
      <c r="Q3" s="461"/>
      <c r="R3" s="461"/>
      <c r="S3" s="461"/>
      <c r="T3" s="461"/>
      <c r="U3" s="461"/>
      <c r="V3" s="461"/>
      <c r="W3" s="461"/>
      <c r="X3" s="461"/>
      <c r="Y3" s="461"/>
      <c r="Z3" s="462"/>
    </row>
    <row r="4" spans="1:26" ht="66" customHeight="1" x14ac:dyDescent="0.25">
      <c r="A4" s="456"/>
      <c r="B4" s="457"/>
      <c r="C4" s="445" t="s">
        <v>2</v>
      </c>
      <c r="D4" s="448"/>
      <c r="E4" s="449"/>
      <c r="F4" s="445" t="s">
        <v>3</v>
      </c>
      <c r="G4" s="448"/>
      <c r="H4" s="449"/>
      <c r="I4" s="447" t="s">
        <v>4</v>
      </c>
      <c r="J4" s="448"/>
      <c r="K4" s="449"/>
      <c r="L4" s="447" t="s">
        <v>5</v>
      </c>
      <c r="M4" s="448"/>
      <c r="N4" s="449"/>
      <c r="O4" s="447" t="s">
        <v>6</v>
      </c>
      <c r="P4" s="448"/>
      <c r="Q4" s="449"/>
      <c r="R4" s="445" t="s">
        <v>146</v>
      </c>
      <c r="S4" s="448"/>
      <c r="T4" s="449"/>
      <c r="U4" s="447" t="s">
        <v>8</v>
      </c>
      <c r="V4" s="448"/>
      <c r="W4" s="449"/>
      <c r="X4" s="447" t="s">
        <v>9</v>
      </c>
      <c r="Y4" s="448"/>
      <c r="Z4" s="449"/>
    </row>
    <row r="5" spans="1:26" ht="48" customHeight="1" thickBot="1" x14ac:dyDescent="0.3">
      <c r="A5" s="458"/>
      <c r="B5" s="459"/>
      <c r="C5" s="209" t="s">
        <v>33</v>
      </c>
      <c r="D5" s="210" t="s">
        <v>34</v>
      </c>
      <c r="E5" s="211" t="s">
        <v>35</v>
      </c>
      <c r="F5" s="209" t="s">
        <v>33</v>
      </c>
      <c r="G5" s="210" t="s">
        <v>34</v>
      </c>
      <c r="H5" s="211" t="s">
        <v>35</v>
      </c>
      <c r="I5" s="209" t="s">
        <v>33</v>
      </c>
      <c r="J5" s="210" t="s">
        <v>34</v>
      </c>
      <c r="K5" s="211" t="s">
        <v>35</v>
      </c>
      <c r="L5" s="209" t="s">
        <v>33</v>
      </c>
      <c r="M5" s="210" t="s">
        <v>34</v>
      </c>
      <c r="N5" s="211" t="s">
        <v>35</v>
      </c>
      <c r="O5" s="209" t="s">
        <v>33</v>
      </c>
      <c r="P5" s="210" t="s">
        <v>34</v>
      </c>
      <c r="Q5" s="211" t="s">
        <v>35</v>
      </c>
      <c r="R5" s="209" t="s">
        <v>33</v>
      </c>
      <c r="S5" s="210" t="s">
        <v>34</v>
      </c>
      <c r="T5" s="211" t="s">
        <v>35</v>
      </c>
      <c r="U5" s="209" t="s">
        <v>33</v>
      </c>
      <c r="V5" s="210" t="s">
        <v>34</v>
      </c>
      <c r="W5" s="211" t="s">
        <v>35</v>
      </c>
      <c r="X5" s="209" t="s">
        <v>33</v>
      </c>
      <c r="Y5" s="210" t="s">
        <v>34</v>
      </c>
      <c r="Z5" s="211" t="s">
        <v>35</v>
      </c>
    </row>
    <row r="6" spans="1:26" ht="34.5" customHeight="1" x14ac:dyDescent="0.25">
      <c r="A6" s="450" t="s">
        <v>36</v>
      </c>
      <c r="B6" s="212" t="s">
        <v>10</v>
      </c>
      <c r="C6" s="213">
        <v>0</v>
      </c>
      <c r="D6" s="214">
        <v>0</v>
      </c>
      <c r="E6" s="215">
        <f>+D6+C6</f>
        <v>0</v>
      </c>
      <c r="F6" s="213">
        <v>0</v>
      </c>
      <c r="G6" s="214">
        <v>0</v>
      </c>
      <c r="H6" s="215">
        <f>+G6+F6</f>
        <v>0</v>
      </c>
      <c r="I6" s="213" t="s">
        <v>13</v>
      </c>
      <c r="J6" s="214" t="s">
        <v>13</v>
      </c>
      <c r="K6" s="215" t="s">
        <v>13</v>
      </c>
      <c r="L6" s="213" t="s">
        <v>13</v>
      </c>
      <c r="M6" s="214" t="s">
        <v>13</v>
      </c>
      <c r="N6" s="215" t="s">
        <v>13</v>
      </c>
      <c r="O6" s="213">
        <v>0</v>
      </c>
      <c r="P6" s="214">
        <v>1</v>
      </c>
      <c r="Q6" s="215">
        <f>+P6+O6</f>
        <v>1</v>
      </c>
      <c r="R6" s="213">
        <v>0</v>
      </c>
      <c r="S6" s="214">
        <v>0</v>
      </c>
      <c r="T6" s="215">
        <f>+S6+R6</f>
        <v>0</v>
      </c>
      <c r="U6" s="213">
        <v>0</v>
      </c>
      <c r="V6" s="214">
        <v>0</v>
      </c>
      <c r="W6" s="215">
        <f>+V6+U6</f>
        <v>0</v>
      </c>
      <c r="X6" s="213">
        <f>+C6+F6+O6+R6+U6</f>
        <v>0</v>
      </c>
      <c r="Y6" s="214">
        <f>+D6+G6+P6+S6+V6</f>
        <v>1</v>
      </c>
      <c r="Z6" s="215">
        <f>+Y6+X6</f>
        <v>1</v>
      </c>
    </row>
    <row r="7" spans="1:26" ht="31.9" customHeight="1" x14ac:dyDescent="0.25">
      <c r="A7" s="443"/>
      <c r="B7" s="216" t="s">
        <v>11</v>
      </c>
      <c r="C7" s="217">
        <f t="shared" ref="C7:Z7" si="0">C6/C$28</f>
        <v>0</v>
      </c>
      <c r="D7" s="218">
        <f t="shared" si="0"/>
        <v>0</v>
      </c>
      <c r="E7" s="219">
        <f t="shared" si="0"/>
        <v>0</v>
      </c>
      <c r="F7" s="217">
        <f t="shared" si="0"/>
        <v>0</v>
      </c>
      <c r="G7" s="218">
        <f t="shared" si="0"/>
        <v>0</v>
      </c>
      <c r="H7" s="219">
        <f t="shared" si="0"/>
        <v>0</v>
      </c>
      <c r="I7" s="217" t="s">
        <v>14</v>
      </c>
      <c r="J7" s="218" t="s">
        <v>14</v>
      </c>
      <c r="K7" s="219" t="s">
        <v>14</v>
      </c>
      <c r="L7" s="217" t="s">
        <v>14</v>
      </c>
      <c r="M7" s="218" t="s">
        <v>14</v>
      </c>
      <c r="N7" s="219" t="s">
        <v>14</v>
      </c>
      <c r="O7" s="217">
        <f t="shared" ref="O7:T7" si="1">O6/O$28</f>
        <v>0</v>
      </c>
      <c r="P7" s="218">
        <f t="shared" si="1"/>
        <v>6.3291139240506328E-3</v>
      </c>
      <c r="Q7" s="219">
        <f t="shared" si="1"/>
        <v>1.3717421124828531E-3</v>
      </c>
      <c r="R7" s="217">
        <f t="shared" si="1"/>
        <v>0</v>
      </c>
      <c r="S7" s="218">
        <f t="shared" si="1"/>
        <v>0</v>
      </c>
      <c r="T7" s="219">
        <f t="shared" si="1"/>
        <v>0</v>
      </c>
      <c r="U7" s="217">
        <f t="shared" si="0"/>
        <v>0</v>
      </c>
      <c r="V7" s="218">
        <f t="shared" si="0"/>
        <v>0</v>
      </c>
      <c r="W7" s="219">
        <f t="shared" si="0"/>
        <v>0</v>
      </c>
      <c r="X7" s="217">
        <f t="shared" si="0"/>
        <v>0</v>
      </c>
      <c r="Y7" s="218">
        <f t="shared" si="0"/>
        <v>2.6809651474530832E-3</v>
      </c>
      <c r="Z7" s="219">
        <f t="shared" si="0"/>
        <v>6.2814070351758795E-4</v>
      </c>
    </row>
    <row r="8" spans="1:26" ht="28.5" customHeight="1" x14ac:dyDescent="0.25">
      <c r="A8" s="451" t="s">
        <v>37</v>
      </c>
      <c r="B8" s="220" t="s">
        <v>10</v>
      </c>
      <c r="C8" s="221">
        <v>21</v>
      </c>
      <c r="D8" s="222">
        <v>11</v>
      </c>
      <c r="E8" s="223">
        <f>+D8+C8</f>
        <v>32</v>
      </c>
      <c r="F8" s="221">
        <v>1</v>
      </c>
      <c r="G8" s="222">
        <v>1</v>
      </c>
      <c r="H8" s="223">
        <f>+G8+F8</f>
        <v>2</v>
      </c>
      <c r="I8" s="221" t="s">
        <v>13</v>
      </c>
      <c r="J8" s="222" t="s">
        <v>13</v>
      </c>
      <c r="K8" s="223" t="s">
        <v>13</v>
      </c>
      <c r="L8" s="221" t="s">
        <v>13</v>
      </c>
      <c r="M8" s="222" t="s">
        <v>13</v>
      </c>
      <c r="N8" s="223" t="s">
        <v>13</v>
      </c>
      <c r="O8" s="221">
        <v>63</v>
      </c>
      <c r="P8" s="222">
        <v>16</v>
      </c>
      <c r="Q8" s="223">
        <f>+P8+O8</f>
        <v>79</v>
      </c>
      <c r="R8" s="221">
        <v>42</v>
      </c>
      <c r="S8" s="222">
        <v>17</v>
      </c>
      <c r="T8" s="223">
        <f>+S8+R8</f>
        <v>59</v>
      </c>
      <c r="U8" s="221">
        <v>3</v>
      </c>
      <c r="V8" s="222">
        <v>0</v>
      </c>
      <c r="W8" s="223">
        <f>+V8+U8</f>
        <v>3</v>
      </c>
      <c r="X8" s="221">
        <f>+C8+F8+O8+R8+U8</f>
        <v>130</v>
      </c>
      <c r="Y8" s="222">
        <f>+D8+G8+P8+S8+V8</f>
        <v>45</v>
      </c>
      <c r="Z8" s="223">
        <f>+Y8+X8</f>
        <v>175</v>
      </c>
    </row>
    <row r="9" spans="1:26" ht="31.5" customHeight="1" x14ac:dyDescent="0.25">
      <c r="A9" s="443"/>
      <c r="B9" s="216" t="s">
        <v>11</v>
      </c>
      <c r="C9" s="217">
        <f t="shared" ref="C9:Z9" si="2">C8/C$28</f>
        <v>5.8988764044943819E-2</v>
      </c>
      <c r="D9" s="218">
        <f t="shared" si="2"/>
        <v>0.1</v>
      </c>
      <c r="E9" s="219">
        <f t="shared" si="2"/>
        <v>6.8669527896995708E-2</v>
      </c>
      <c r="F9" s="217">
        <f t="shared" si="2"/>
        <v>2.564102564102564E-2</v>
      </c>
      <c r="G9" s="218">
        <f t="shared" si="2"/>
        <v>7.1428571428571425E-2</v>
      </c>
      <c r="H9" s="219">
        <f t="shared" si="2"/>
        <v>3.7735849056603772E-2</v>
      </c>
      <c r="I9" s="217" t="s">
        <v>14</v>
      </c>
      <c r="J9" s="218" t="s">
        <v>14</v>
      </c>
      <c r="K9" s="219" t="s">
        <v>14</v>
      </c>
      <c r="L9" s="217" t="s">
        <v>14</v>
      </c>
      <c r="M9" s="218" t="s">
        <v>14</v>
      </c>
      <c r="N9" s="219" t="s">
        <v>14</v>
      </c>
      <c r="O9" s="217">
        <f t="shared" ref="O9:T9" si="3">O8/O$28</f>
        <v>0.11033274956217162</v>
      </c>
      <c r="P9" s="218">
        <f t="shared" si="3"/>
        <v>0.10126582278481013</v>
      </c>
      <c r="Q9" s="219">
        <f t="shared" si="3"/>
        <v>0.1083676268861454</v>
      </c>
      <c r="R9" s="217">
        <f t="shared" si="3"/>
        <v>0.17796610169491525</v>
      </c>
      <c r="S9" s="218">
        <f t="shared" si="3"/>
        <v>0.19767441860465115</v>
      </c>
      <c r="T9" s="219">
        <f t="shared" si="3"/>
        <v>0.18322981366459629</v>
      </c>
      <c r="U9" s="217">
        <f t="shared" si="2"/>
        <v>0.17647058823529413</v>
      </c>
      <c r="V9" s="218">
        <f t="shared" si="2"/>
        <v>0</v>
      </c>
      <c r="W9" s="219">
        <f t="shared" si="2"/>
        <v>0.13636363636363635</v>
      </c>
      <c r="X9" s="217">
        <f t="shared" si="2"/>
        <v>0.10664479081214109</v>
      </c>
      <c r="Y9" s="218">
        <f t="shared" si="2"/>
        <v>0.12064343163538874</v>
      </c>
      <c r="Z9" s="219">
        <f t="shared" si="2"/>
        <v>0.10992462311557789</v>
      </c>
    </row>
    <row r="10" spans="1:26" ht="31.5" customHeight="1" x14ac:dyDescent="0.25">
      <c r="A10" s="451" t="s">
        <v>38</v>
      </c>
      <c r="B10" s="220" t="s">
        <v>10</v>
      </c>
      <c r="C10" s="221">
        <v>32</v>
      </c>
      <c r="D10" s="222">
        <v>11</v>
      </c>
      <c r="E10" s="223">
        <f>+D10+C10</f>
        <v>43</v>
      </c>
      <c r="F10" s="221">
        <v>2</v>
      </c>
      <c r="G10" s="222">
        <v>2</v>
      </c>
      <c r="H10" s="223">
        <f>+G10+F10</f>
        <v>4</v>
      </c>
      <c r="I10" s="221" t="s">
        <v>13</v>
      </c>
      <c r="J10" s="222" t="s">
        <v>13</v>
      </c>
      <c r="K10" s="223" t="s">
        <v>13</v>
      </c>
      <c r="L10" s="221" t="s">
        <v>13</v>
      </c>
      <c r="M10" s="222" t="s">
        <v>13</v>
      </c>
      <c r="N10" s="223" t="s">
        <v>13</v>
      </c>
      <c r="O10" s="221">
        <v>74</v>
      </c>
      <c r="P10" s="222">
        <v>15</v>
      </c>
      <c r="Q10" s="223">
        <f>+P10+O10</f>
        <v>89</v>
      </c>
      <c r="R10" s="221">
        <v>26</v>
      </c>
      <c r="S10" s="222">
        <v>5</v>
      </c>
      <c r="T10" s="223">
        <f>+S10+R10</f>
        <v>31</v>
      </c>
      <c r="U10" s="221">
        <v>0</v>
      </c>
      <c r="V10" s="222">
        <v>0</v>
      </c>
      <c r="W10" s="223">
        <f>+V10+U10</f>
        <v>0</v>
      </c>
      <c r="X10" s="221">
        <f>+C10+F10+O10+R10+U10</f>
        <v>134</v>
      </c>
      <c r="Y10" s="222">
        <f>+D10+G10+P10+S10+V10</f>
        <v>33</v>
      </c>
      <c r="Z10" s="223">
        <f>+Y10+X10</f>
        <v>167</v>
      </c>
    </row>
    <row r="11" spans="1:26" ht="31.5" customHeight="1" x14ac:dyDescent="0.25">
      <c r="A11" s="443"/>
      <c r="B11" s="216" t="s">
        <v>11</v>
      </c>
      <c r="C11" s="217">
        <f t="shared" ref="C11:Z11" si="4">C10/C$28</f>
        <v>8.98876404494382E-2</v>
      </c>
      <c r="D11" s="218">
        <f t="shared" si="4"/>
        <v>0.1</v>
      </c>
      <c r="E11" s="219">
        <f t="shared" si="4"/>
        <v>9.2274678111587988E-2</v>
      </c>
      <c r="F11" s="217">
        <f t="shared" si="4"/>
        <v>5.128205128205128E-2</v>
      </c>
      <c r="G11" s="218">
        <f t="shared" si="4"/>
        <v>0.14285714285714285</v>
      </c>
      <c r="H11" s="219">
        <f t="shared" si="4"/>
        <v>7.5471698113207544E-2</v>
      </c>
      <c r="I11" s="217" t="s">
        <v>14</v>
      </c>
      <c r="J11" s="218" t="s">
        <v>14</v>
      </c>
      <c r="K11" s="219" t="s">
        <v>14</v>
      </c>
      <c r="L11" s="217" t="s">
        <v>14</v>
      </c>
      <c r="M11" s="218" t="s">
        <v>14</v>
      </c>
      <c r="N11" s="219" t="s">
        <v>14</v>
      </c>
      <c r="O11" s="217">
        <f t="shared" ref="O11:T11" si="5">O10/O$28</f>
        <v>0.1295971978984238</v>
      </c>
      <c r="P11" s="218">
        <f t="shared" si="5"/>
        <v>9.49367088607595E-2</v>
      </c>
      <c r="Q11" s="219">
        <f t="shared" si="5"/>
        <v>0.12208504801097393</v>
      </c>
      <c r="R11" s="217">
        <f t="shared" si="5"/>
        <v>0.11016949152542373</v>
      </c>
      <c r="S11" s="218">
        <f t="shared" si="5"/>
        <v>5.8139534883720929E-2</v>
      </c>
      <c r="T11" s="219">
        <f t="shared" si="5"/>
        <v>9.627329192546584E-2</v>
      </c>
      <c r="U11" s="217">
        <f t="shared" si="4"/>
        <v>0</v>
      </c>
      <c r="V11" s="218">
        <f t="shared" si="4"/>
        <v>0</v>
      </c>
      <c r="W11" s="219">
        <f t="shared" si="4"/>
        <v>0</v>
      </c>
      <c r="X11" s="217">
        <f t="shared" si="4"/>
        <v>0.10992616899097621</v>
      </c>
      <c r="Y11" s="218">
        <f t="shared" si="4"/>
        <v>8.8471849865951746E-2</v>
      </c>
      <c r="Z11" s="219">
        <f t="shared" si="4"/>
        <v>0.10489949748743718</v>
      </c>
    </row>
    <row r="12" spans="1:26" ht="31.5" customHeight="1" x14ac:dyDescent="0.25">
      <c r="A12" s="443" t="s">
        <v>39</v>
      </c>
      <c r="B12" s="220" t="s">
        <v>10</v>
      </c>
      <c r="C12" s="221">
        <v>52</v>
      </c>
      <c r="D12" s="222">
        <v>19</v>
      </c>
      <c r="E12" s="223">
        <f>+D12+C12</f>
        <v>71</v>
      </c>
      <c r="F12" s="221">
        <v>3</v>
      </c>
      <c r="G12" s="222">
        <v>1</v>
      </c>
      <c r="H12" s="223">
        <f>+G12+F12</f>
        <v>4</v>
      </c>
      <c r="I12" s="221" t="s">
        <v>13</v>
      </c>
      <c r="J12" s="222" t="s">
        <v>13</v>
      </c>
      <c r="K12" s="223" t="s">
        <v>13</v>
      </c>
      <c r="L12" s="221" t="s">
        <v>13</v>
      </c>
      <c r="M12" s="222" t="s">
        <v>13</v>
      </c>
      <c r="N12" s="223" t="s">
        <v>13</v>
      </c>
      <c r="O12" s="221">
        <v>82</v>
      </c>
      <c r="P12" s="222">
        <v>30</v>
      </c>
      <c r="Q12" s="223">
        <f>+P12+O12</f>
        <v>112</v>
      </c>
      <c r="R12" s="221">
        <v>28</v>
      </c>
      <c r="S12" s="222">
        <v>9</v>
      </c>
      <c r="T12" s="223">
        <f>+S12+R12</f>
        <v>37</v>
      </c>
      <c r="U12" s="221">
        <v>1</v>
      </c>
      <c r="V12" s="222">
        <v>1</v>
      </c>
      <c r="W12" s="223">
        <f>+V12+U12</f>
        <v>2</v>
      </c>
      <c r="X12" s="221">
        <f>+C12+F12+O12+R12+U12</f>
        <v>166</v>
      </c>
      <c r="Y12" s="222">
        <f>+D12+G12+P12+S12+V12</f>
        <v>60</v>
      </c>
      <c r="Z12" s="223">
        <f>+Y12+X12</f>
        <v>226</v>
      </c>
    </row>
    <row r="13" spans="1:26" ht="31.5" customHeight="1" x14ac:dyDescent="0.25">
      <c r="A13" s="443"/>
      <c r="B13" s="216" t="s">
        <v>11</v>
      </c>
      <c r="C13" s="217">
        <f t="shared" ref="C13:Z13" si="6">C12/C$28</f>
        <v>0.14606741573033707</v>
      </c>
      <c r="D13" s="218">
        <f t="shared" si="6"/>
        <v>0.17272727272727273</v>
      </c>
      <c r="E13" s="219">
        <f t="shared" si="6"/>
        <v>0.15236051502145923</v>
      </c>
      <c r="F13" s="217">
        <f t="shared" si="6"/>
        <v>7.6923076923076927E-2</v>
      </c>
      <c r="G13" s="218">
        <f t="shared" si="6"/>
        <v>7.1428571428571425E-2</v>
      </c>
      <c r="H13" s="219">
        <f t="shared" si="6"/>
        <v>7.5471698113207544E-2</v>
      </c>
      <c r="I13" s="217" t="s">
        <v>14</v>
      </c>
      <c r="J13" s="218" t="s">
        <v>14</v>
      </c>
      <c r="K13" s="219" t="s">
        <v>14</v>
      </c>
      <c r="L13" s="217" t="s">
        <v>14</v>
      </c>
      <c r="M13" s="218" t="s">
        <v>14</v>
      </c>
      <c r="N13" s="219" t="s">
        <v>14</v>
      </c>
      <c r="O13" s="217">
        <f t="shared" ref="O13:T13" si="7">O12/O$28</f>
        <v>0.14360770577933449</v>
      </c>
      <c r="P13" s="218">
        <f t="shared" si="7"/>
        <v>0.189873417721519</v>
      </c>
      <c r="Q13" s="219">
        <f t="shared" si="7"/>
        <v>0.15363511659807957</v>
      </c>
      <c r="R13" s="217">
        <f t="shared" si="7"/>
        <v>0.11864406779661017</v>
      </c>
      <c r="S13" s="218">
        <f t="shared" si="7"/>
        <v>0.10465116279069768</v>
      </c>
      <c r="T13" s="219">
        <f t="shared" si="7"/>
        <v>0.11490683229813664</v>
      </c>
      <c r="U13" s="217">
        <f t="shared" si="6"/>
        <v>5.8823529411764705E-2</v>
      </c>
      <c r="V13" s="218">
        <f t="shared" si="6"/>
        <v>0.2</v>
      </c>
      <c r="W13" s="219">
        <f t="shared" si="6"/>
        <v>9.0909090909090912E-2</v>
      </c>
      <c r="X13" s="217">
        <f t="shared" si="6"/>
        <v>0.1361771944216571</v>
      </c>
      <c r="Y13" s="218">
        <f t="shared" si="6"/>
        <v>0.16085790884718498</v>
      </c>
      <c r="Z13" s="219">
        <f t="shared" si="6"/>
        <v>0.14195979899497488</v>
      </c>
    </row>
    <row r="14" spans="1:26" ht="31.5" customHeight="1" x14ac:dyDescent="0.25">
      <c r="A14" s="443" t="s">
        <v>40</v>
      </c>
      <c r="B14" s="220" t="s">
        <v>10</v>
      </c>
      <c r="C14" s="221">
        <v>54</v>
      </c>
      <c r="D14" s="222">
        <v>26</v>
      </c>
      <c r="E14" s="223">
        <f>+D14+C14</f>
        <v>80</v>
      </c>
      <c r="F14" s="221">
        <v>4</v>
      </c>
      <c r="G14" s="222">
        <v>4</v>
      </c>
      <c r="H14" s="223">
        <f>+G14+F14</f>
        <v>8</v>
      </c>
      <c r="I14" s="221" t="s">
        <v>13</v>
      </c>
      <c r="J14" s="222" t="s">
        <v>13</v>
      </c>
      <c r="K14" s="223" t="s">
        <v>13</v>
      </c>
      <c r="L14" s="221" t="s">
        <v>13</v>
      </c>
      <c r="M14" s="222" t="s">
        <v>13</v>
      </c>
      <c r="N14" s="223" t="s">
        <v>13</v>
      </c>
      <c r="O14" s="221">
        <v>56</v>
      </c>
      <c r="P14" s="222">
        <v>17</v>
      </c>
      <c r="Q14" s="223">
        <f>+P14+O14</f>
        <v>73</v>
      </c>
      <c r="R14" s="221">
        <v>39</v>
      </c>
      <c r="S14" s="222">
        <v>9</v>
      </c>
      <c r="T14" s="223">
        <f>+S14+R14</f>
        <v>48</v>
      </c>
      <c r="U14" s="221">
        <v>5</v>
      </c>
      <c r="V14" s="222">
        <v>2</v>
      </c>
      <c r="W14" s="223">
        <f>+V14+U14</f>
        <v>7</v>
      </c>
      <c r="X14" s="221">
        <f>+C14+F14+O14+R14+U14</f>
        <v>158</v>
      </c>
      <c r="Y14" s="222">
        <f>+D14+G14+P14+S14+V14</f>
        <v>58</v>
      </c>
      <c r="Z14" s="223">
        <f>+Y14+X14</f>
        <v>216</v>
      </c>
    </row>
    <row r="15" spans="1:26" ht="31.5" customHeight="1" x14ac:dyDescent="0.25">
      <c r="A15" s="443"/>
      <c r="B15" s="216" t="s">
        <v>11</v>
      </c>
      <c r="C15" s="217">
        <f t="shared" ref="C15:Z15" si="8">C14/C$28</f>
        <v>0.15168539325842698</v>
      </c>
      <c r="D15" s="218">
        <f t="shared" si="8"/>
        <v>0.23636363636363636</v>
      </c>
      <c r="E15" s="219">
        <f t="shared" si="8"/>
        <v>0.17167381974248927</v>
      </c>
      <c r="F15" s="217">
        <f t="shared" si="8"/>
        <v>0.10256410256410256</v>
      </c>
      <c r="G15" s="218">
        <f t="shared" si="8"/>
        <v>0.2857142857142857</v>
      </c>
      <c r="H15" s="219">
        <f t="shared" si="8"/>
        <v>0.15094339622641509</v>
      </c>
      <c r="I15" s="217" t="s">
        <v>14</v>
      </c>
      <c r="J15" s="218" t="s">
        <v>14</v>
      </c>
      <c r="K15" s="219" t="s">
        <v>14</v>
      </c>
      <c r="L15" s="217" t="s">
        <v>14</v>
      </c>
      <c r="M15" s="218" t="s">
        <v>14</v>
      </c>
      <c r="N15" s="219" t="s">
        <v>14</v>
      </c>
      <c r="O15" s="217">
        <f t="shared" ref="O15:T15" si="9">O14/O$28</f>
        <v>9.8073555166374782E-2</v>
      </c>
      <c r="P15" s="218">
        <f t="shared" si="9"/>
        <v>0.10759493670886076</v>
      </c>
      <c r="Q15" s="219">
        <f t="shared" si="9"/>
        <v>0.10013717421124829</v>
      </c>
      <c r="R15" s="217">
        <f t="shared" si="9"/>
        <v>0.1652542372881356</v>
      </c>
      <c r="S15" s="218">
        <f t="shared" si="9"/>
        <v>0.10465116279069768</v>
      </c>
      <c r="T15" s="219">
        <f t="shared" si="9"/>
        <v>0.14906832298136646</v>
      </c>
      <c r="U15" s="217">
        <f t="shared" si="8"/>
        <v>0.29411764705882354</v>
      </c>
      <c r="V15" s="218">
        <f t="shared" si="8"/>
        <v>0.4</v>
      </c>
      <c r="W15" s="219">
        <f t="shared" si="8"/>
        <v>0.31818181818181818</v>
      </c>
      <c r="X15" s="217">
        <f t="shared" si="8"/>
        <v>0.12961443806398687</v>
      </c>
      <c r="Y15" s="218">
        <f t="shared" si="8"/>
        <v>0.15549597855227881</v>
      </c>
      <c r="Z15" s="219">
        <f t="shared" si="8"/>
        <v>0.135678391959799</v>
      </c>
    </row>
    <row r="16" spans="1:26" ht="31.5" customHeight="1" x14ac:dyDescent="0.25">
      <c r="A16" s="443" t="s">
        <v>41</v>
      </c>
      <c r="B16" s="220" t="s">
        <v>10</v>
      </c>
      <c r="C16" s="221">
        <v>59</v>
      </c>
      <c r="D16" s="222">
        <v>16</v>
      </c>
      <c r="E16" s="223">
        <f>+D16+C16</f>
        <v>75</v>
      </c>
      <c r="F16" s="221">
        <v>6</v>
      </c>
      <c r="G16" s="222">
        <v>0</v>
      </c>
      <c r="H16" s="223">
        <f>+G16+F16</f>
        <v>6</v>
      </c>
      <c r="I16" s="221" t="s">
        <v>13</v>
      </c>
      <c r="J16" s="222" t="s">
        <v>13</v>
      </c>
      <c r="K16" s="223" t="s">
        <v>13</v>
      </c>
      <c r="L16" s="221" t="s">
        <v>13</v>
      </c>
      <c r="M16" s="222" t="s">
        <v>13</v>
      </c>
      <c r="N16" s="223" t="s">
        <v>13</v>
      </c>
      <c r="O16" s="221">
        <v>82</v>
      </c>
      <c r="P16" s="222">
        <v>22</v>
      </c>
      <c r="Q16" s="223">
        <f>+P16+O16</f>
        <v>104</v>
      </c>
      <c r="R16" s="221">
        <v>31</v>
      </c>
      <c r="S16" s="222">
        <v>5</v>
      </c>
      <c r="T16" s="223">
        <f>+S16+R16</f>
        <v>36</v>
      </c>
      <c r="U16" s="221">
        <v>1</v>
      </c>
      <c r="V16" s="222">
        <v>0</v>
      </c>
      <c r="W16" s="223">
        <f>+V16+U16</f>
        <v>1</v>
      </c>
      <c r="X16" s="221">
        <f>+C16+F16+O16+R16+U16</f>
        <v>179</v>
      </c>
      <c r="Y16" s="222">
        <f>+D16+G16+P16+S16+V16</f>
        <v>43</v>
      </c>
      <c r="Z16" s="223">
        <f>+Y16+X16</f>
        <v>222</v>
      </c>
    </row>
    <row r="17" spans="1:28" ht="31.5" customHeight="1" x14ac:dyDescent="0.25">
      <c r="A17" s="443"/>
      <c r="B17" s="216" t="s">
        <v>11</v>
      </c>
      <c r="C17" s="217">
        <f t="shared" ref="C17:Z17" si="10">C16/C$28</f>
        <v>0.16573033707865167</v>
      </c>
      <c r="D17" s="218">
        <f t="shared" si="10"/>
        <v>0.14545454545454545</v>
      </c>
      <c r="E17" s="219">
        <f t="shared" si="10"/>
        <v>0.1609442060085837</v>
      </c>
      <c r="F17" s="217">
        <f t="shared" si="10"/>
        <v>0.15384615384615385</v>
      </c>
      <c r="G17" s="218">
        <f t="shared" si="10"/>
        <v>0</v>
      </c>
      <c r="H17" s="219">
        <f t="shared" si="10"/>
        <v>0.11320754716981132</v>
      </c>
      <c r="I17" s="217" t="s">
        <v>14</v>
      </c>
      <c r="J17" s="218" t="s">
        <v>14</v>
      </c>
      <c r="K17" s="219" t="s">
        <v>14</v>
      </c>
      <c r="L17" s="217" t="s">
        <v>14</v>
      </c>
      <c r="M17" s="218" t="s">
        <v>14</v>
      </c>
      <c r="N17" s="219" t="s">
        <v>14</v>
      </c>
      <c r="O17" s="217">
        <f t="shared" ref="O17:T17" si="11">O16/O$28</f>
        <v>0.14360770577933449</v>
      </c>
      <c r="P17" s="218">
        <f t="shared" si="11"/>
        <v>0.13924050632911392</v>
      </c>
      <c r="Q17" s="219">
        <f t="shared" si="11"/>
        <v>0.14266117969821673</v>
      </c>
      <c r="R17" s="217">
        <f t="shared" si="11"/>
        <v>0.13135593220338984</v>
      </c>
      <c r="S17" s="218">
        <f t="shared" si="11"/>
        <v>5.8139534883720929E-2</v>
      </c>
      <c r="T17" s="219">
        <f t="shared" si="11"/>
        <v>0.11180124223602485</v>
      </c>
      <c r="U17" s="217">
        <f t="shared" si="10"/>
        <v>5.8823529411764705E-2</v>
      </c>
      <c r="V17" s="218">
        <f t="shared" si="10"/>
        <v>0</v>
      </c>
      <c r="W17" s="219">
        <f t="shared" si="10"/>
        <v>4.5454545454545456E-2</v>
      </c>
      <c r="X17" s="217">
        <f t="shared" si="10"/>
        <v>0.1468416735028712</v>
      </c>
      <c r="Y17" s="218">
        <f t="shared" si="10"/>
        <v>0.11528150134048257</v>
      </c>
      <c r="Z17" s="219">
        <f t="shared" si="10"/>
        <v>0.13944723618090452</v>
      </c>
    </row>
    <row r="18" spans="1:28" ht="31.5" customHeight="1" x14ac:dyDescent="0.25">
      <c r="A18" s="443" t="s">
        <v>42</v>
      </c>
      <c r="B18" s="220" t="s">
        <v>10</v>
      </c>
      <c r="C18" s="221">
        <v>62</v>
      </c>
      <c r="D18" s="222">
        <v>7</v>
      </c>
      <c r="E18" s="223">
        <f>+D18+C18</f>
        <v>69</v>
      </c>
      <c r="F18" s="221">
        <v>7</v>
      </c>
      <c r="G18" s="222">
        <v>3</v>
      </c>
      <c r="H18" s="223">
        <f>+G18+F18</f>
        <v>10</v>
      </c>
      <c r="I18" s="221" t="s">
        <v>13</v>
      </c>
      <c r="J18" s="222" t="s">
        <v>13</v>
      </c>
      <c r="K18" s="223" t="s">
        <v>13</v>
      </c>
      <c r="L18" s="221" t="s">
        <v>13</v>
      </c>
      <c r="M18" s="222" t="s">
        <v>13</v>
      </c>
      <c r="N18" s="223" t="s">
        <v>13</v>
      </c>
      <c r="O18" s="221">
        <v>78</v>
      </c>
      <c r="P18" s="222">
        <v>18</v>
      </c>
      <c r="Q18" s="223">
        <f>+P18+O18</f>
        <v>96</v>
      </c>
      <c r="R18" s="221">
        <v>25</v>
      </c>
      <c r="S18" s="222">
        <v>11</v>
      </c>
      <c r="T18" s="223">
        <f>+S18+R18</f>
        <v>36</v>
      </c>
      <c r="U18" s="221">
        <v>5</v>
      </c>
      <c r="V18" s="222">
        <v>0</v>
      </c>
      <c r="W18" s="223">
        <f>+V18+U18</f>
        <v>5</v>
      </c>
      <c r="X18" s="221">
        <f>+C18+F18+O18+R18+U18</f>
        <v>177</v>
      </c>
      <c r="Y18" s="222">
        <f>+D18+G18+P18+S18+V18</f>
        <v>39</v>
      </c>
      <c r="Z18" s="223">
        <f>+Y18+X18</f>
        <v>216</v>
      </c>
    </row>
    <row r="19" spans="1:28" ht="31.5" customHeight="1" x14ac:dyDescent="0.25">
      <c r="A19" s="443"/>
      <c r="B19" s="216" t="s">
        <v>11</v>
      </c>
      <c r="C19" s="217">
        <f t="shared" ref="C19:Z19" si="12">C18/C$28</f>
        <v>0.17415730337078653</v>
      </c>
      <c r="D19" s="218">
        <f t="shared" si="12"/>
        <v>6.363636363636363E-2</v>
      </c>
      <c r="E19" s="219">
        <f t="shared" si="12"/>
        <v>0.14806866952789699</v>
      </c>
      <c r="F19" s="217">
        <f t="shared" si="12"/>
        <v>0.17948717948717949</v>
      </c>
      <c r="G19" s="218">
        <f t="shared" si="12"/>
        <v>0.21428571428571427</v>
      </c>
      <c r="H19" s="219">
        <f t="shared" si="12"/>
        <v>0.18867924528301888</v>
      </c>
      <c r="I19" s="217" t="s">
        <v>14</v>
      </c>
      <c r="J19" s="218" t="s">
        <v>14</v>
      </c>
      <c r="K19" s="219" t="s">
        <v>14</v>
      </c>
      <c r="L19" s="217" t="s">
        <v>14</v>
      </c>
      <c r="M19" s="218" t="s">
        <v>14</v>
      </c>
      <c r="N19" s="219" t="s">
        <v>14</v>
      </c>
      <c r="O19" s="217">
        <f t="shared" ref="O19:T19" si="13">O18/O$28</f>
        <v>0.13660245183887915</v>
      </c>
      <c r="P19" s="218">
        <f t="shared" si="13"/>
        <v>0.11392405063291139</v>
      </c>
      <c r="Q19" s="219">
        <f t="shared" si="13"/>
        <v>0.13168724279835392</v>
      </c>
      <c r="R19" s="217">
        <f t="shared" si="13"/>
        <v>0.1059322033898305</v>
      </c>
      <c r="S19" s="218">
        <f t="shared" si="13"/>
        <v>0.12790697674418605</v>
      </c>
      <c r="T19" s="219">
        <f t="shared" si="13"/>
        <v>0.11180124223602485</v>
      </c>
      <c r="U19" s="217">
        <f t="shared" si="12"/>
        <v>0.29411764705882354</v>
      </c>
      <c r="V19" s="218">
        <f t="shared" si="12"/>
        <v>0</v>
      </c>
      <c r="W19" s="219">
        <f t="shared" si="12"/>
        <v>0.22727272727272727</v>
      </c>
      <c r="X19" s="217">
        <f t="shared" si="12"/>
        <v>0.14520098441345364</v>
      </c>
      <c r="Y19" s="218">
        <f t="shared" si="12"/>
        <v>0.10455764075067024</v>
      </c>
      <c r="Z19" s="219">
        <f t="shared" si="12"/>
        <v>0.135678391959799</v>
      </c>
    </row>
    <row r="20" spans="1:28" ht="31.5" customHeight="1" x14ac:dyDescent="0.25">
      <c r="A20" s="443" t="s">
        <v>43</v>
      </c>
      <c r="B20" s="220" t="s">
        <v>10</v>
      </c>
      <c r="C20" s="221">
        <v>37</v>
      </c>
      <c r="D20" s="222">
        <v>5</v>
      </c>
      <c r="E20" s="223">
        <f>+D20+C20</f>
        <v>42</v>
      </c>
      <c r="F20" s="221">
        <v>3</v>
      </c>
      <c r="G20" s="222">
        <v>2</v>
      </c>
      <c r="H20" s="223">
        <f>+G20+F20</f>
        <v>5</v>
      </c>
      <c r="I20" s="221" t="s">
        <v>13</v>
      </c>
      <c r="J20" s="222" t="s">
        <v>13</v>
      </c>
      <c r="K20" s="223" t="s">
        <v>13</v>
      </c>
      <c r="L20" s="221" t="s">
        <v>13</v>
      </c>
      <c r="M20" s="222" t="s">
        <v>13</v>
      </c>
      <c r="N20" s="223" t="s">
        <v>13</v>
      </c>
      <c r="O20" s="221">
        <v>62</v>
      </c>
      <c r="P20" s="222">
        <v>19</v>
      </c>
      <c r="Q20" s="223">
        <f>+P20+O20</f>
        <v>81</v>
      </c>
      <c r="R20" s="221">
        <v>15</v>
      </c>
      <c r="S20" s="222">
        <v>17</v>
      </c>
      <c r="T20" s="223">
        <f>+S20+R20</f>
        <v>32</v>
      </c>
      <c r="U20" s="221">
        <v>1</v>
      </c>
      <c r="V20" s="222">
        <v>0</v>
      </c>
      <c r="W20" s="223">
        <f>+V20+U20</f>
        <v>1</v>
      </c>
      <c r="X20" s="221">
        <f>+C20+F20+O20+R20+U20</f>
        <v>118</v>
      </c>
      <c r="Y20" s="222">
        <f>+D20+G20+P20+S20+V20</f>
        <v>43</v>
      </c>
      <c r="Z20" s="223">
        <f>+Y20+X20</f>
        <v>161</v>
      </c>
    </row>
    <row r="21" spans="1:28" ht="31.5" customHeight="1" x14ac:dyDescent="0.25">
      <c r="A21" s="443"/>
      <c r="B21" s="216" t="s">
        <v>11</v>
      </c>
      <c r="C21" s="217">
        <f t="shared" ref="C21:Z21" si="14">C20/C$28</f>
        <v>0.10393258426966293</v>
      </c>
      <c r="D21" s="218">
        <f t="shared" si="14"/>
        <v>4.5454545454545456E-2</v>
      </c>
      <c r="E21" s="219">
        <f t="shared" si="14"/>
        <v>9.012875536480687E-2</v>
      </c>
      <c r="F21" s="217">
        <f t="shared" si="14"/>
        <v>7.6923076923076927E-2</v>
      </c>
      <c r="G21" s="218">
        <f t="shared" si="14"/>
        <v>0.14285714285714285</v>
      </c>
      <c r="H21" s="219">
        <f t="shared" si="14"/>
        <v>9.4339622641509441E-2</v>
      </c>
      <c r="I21" s="217" t="s">
        <v>14</v>
      </c>
      <c r="J21" s="218" t="s">
        <v>14</v>
      </c>
      <c r="K21" s="219" t="s">
        <v>14</v>
      </c>
      <c r="L21" s="217" t="s">
        <v>14</v>
      </c>
      <c r="M21" s="218" t="s">
        <v>14</v>
      </c>
      <c r="N21" s="219" t="s">
        <v>14</v>
      </c>
      <c r="O21" s="217">
        <f t="shared" ref="O21:T21" si="15">O20/O$28</f>
        <v>0.10858143607705779</v>
      </c>
      <c r="P21" s="218">
        <f t="shared" si="15"/>
        <v>0.12025316455696203</v>
      </c>
      <c r="Q21" s="219">
        <f t="shared" si="15"/>
        <v>0.1111111111111111</v>
      </c>
      <c r="R21" s="217">
        <f t="shared" si="15"/>
        <v>6.3559322033898302E-2</v>
      </c>
      <c r="S21" s="218">
        <f t="shared" si="15"/>
        <v>0.19767441860465115</v>
      </c>
      <c r="T21" s="219">
        <f t="shared" si="15"/>
        <v>9.9378881987577633E-2</v>
      </c>
      <c r="U21" s="217">
        <f t="shared" si="14"/>
        <v>5.8823529411764705E-2</v>
      </c>
      <c r="V21" s="218">
        <f t="shared" si="14"/>
        <v>0</v>
      </c>
      <c r="W21" s="219">
        <f t="shared" si="14"/>
        <v>4.5454545454545456E-2</v>
      </c>
      <c r="X21" s="217">
        <f t="shared" si="14"/>
        <v>9.6800656275635763E-2</v>
      </c>
      <c r="Y21" s="218">
        <f t="shared" si="14"/>
        <v>0.11528150134048257</v>
      </c>
      <c r="Z21" s="219">
        <f t="shared" si="14"/>
        <v>0.10113065326633165</v>
      </c>
    </row>
    <row r="22" spans="1:28" ht="31.5" customHeight="1" x14ac:dyDescent="0.25">
      <c r="A22" s="443" t="s">
        <v>44</v>
      </c>
      <c r="B22" s="220" t="s">
        <v>10</v>
      </c>
      <c r="C22" s="221">
        <v>23</v>
      </c>
      <c r="D22" s="222">
        <v>7</v>
      </c>
      <c r="E22" s="223">
        <f>+D22+C22</f>
        <v>30</v>
      </c>
      <c r="F22" s="221">
        <v>4</v>
      </c>
      <c r="G22" s="222">
        <v>1</v>
      </c>
      <c r="H22" s="223">
        <f>+G22+F22</f>
        <v>5</v>
      </c>
      <c r="I22" s="221" t="s">
        <v>13</v>
      </c>
      <c r="J22" s="222" t="s">
        <v>13</v>
      </c>
      <c r="K22" s="223" t="s">
        <v>13</v>
      </c>
      <c r="L22" s="221" t="s">
        <v>13</v>
      </c>
      <c r="M22" s="222" t="s">
        <v>13</v>
      </c>
      <c r="N22" s="223" t="s">
        <v>13</v>
      </c>
      <c r="O22" s="221">
        <v>31</v>
      </c>
      <c r="P22" s="222">
        <v>9</v>
      </c>
      <c r="Q22" s="223">
        <f>+P22+O22</f>
        <v>40</v>
      </c>
      <c r="R22" s="221">
        <v>15</v>
      </c>
      <c r="S22" s="222">
        <v>9</v>
      </c>
      <c r="T22" s="223">
        <f>+S22+R22</f>
        <v>24</v>
      </c>
      <c r="U22" s="221">
        <v>1</v>
      </c>
      <c r="V22" s="222">
        <v>2</v>
      </c>
      <c r="W22" s="223">
        <f>+V22+U22</f>
        <v>3</v>
      </c>
      <c r="X22" s="221">
        <f>+C22+F22+O22+R22+U22</f>
        <v>74</v>
      </c>
      <c r="Y22" s="222">
        <f>+D22+G22+P22+S22+V22</f>
        <v>28</v>
      </c>
      <c r="Z22" s="223">
        <f>+Y22+X22</f>
        <v>102</v>
      </c>
    </row>
    <row r="23" spans="1:28" ht="31.5" customHeight="1" x14ac:dyDescent="0.25">
      <c r="A23" s="443"/>
      <c r="B23" s="216" t="s">
        <v>11</v>
      </c>
      <c r="C23" s="217">
        <f t="shared" ref="C23:Z23" si="16">C22/C$28</f>
        <v>6.4606741573033713E-2</v>
      </c>
      <c r="D23" s="218">
        <f t="shared" si="16"/>
        <v>6.363636363636363E-2</v>
      </c>
      <c r="E23" s="219">
        <f t="shared" si="16"/>
        <v>6.4377682403433473E-2</v>
      </c>
      <c r="F23" s="217">
        <f t="shared" si="16"/>
        <v>0.10256410256410256</v>
      </c>
      <c r="G23" s="218">
        <f t="shared" si="16"/>
        <v>7.1428571428571425E-2</v>
      </c>
      <c r="H23" s="219">
        <f t="shared" si="16"/>
        <v>9.4339622641509441E-2</v>
      </c>
      <c r="I23" s="217" t="s">
        <v>14</v>
      </c>
      <c r="J23" s="218" t="s">
        <v>14</v>
      </c>
      <c r="K23" s="219" t="s">
        <v>14</v>
      </c>
      <c r="L23" s="217" t="s">
        <v>14</v>
      </c>
      <c r="M23" s="218" t="s">
        <v>14</v>
      </c>
      <c r="N23" s="219" t="s">
        <v>14</v>
      </c>
      <c r="O23" s="217">
        <f t="shared" ref="O23:T23" si="17">O22/O$28</f>
        <v>5.4290718038528897E-2</v>
      </c>
      <c r="P23" s="218">
        <f t="shared" si="17"/>
        <v>5.6962025316455694E-2</v>
      </c>
      <c r="Q23" s="219">
        <f t="shared" si="17"/>
        <v>5.4869684499314127E-2</v>
      </c>
      <c r="R23" s="217">
        <f t="shared" si="17"/>
        <v>6.3559322033898302E-2</v>
      </c>
      <c r="S23" s="218">
        <f t="shared" si="17"/>
        <v>0.10465116279069768</v>
      </c>
      <c r="T23" s="219">
        <f t="shared" si="17"/>
        <v>7.4534161490683232E-2</v>
      </c>
      <c r="U23" s="217">
        <f t="shared" si="16"/>
        <v>5.8823529411764705E-2</v>
      </c>
      <c r="V23" s="218">
        <f t="shared" si="16"/>
        <v>0.4</v>
      </c>
      <c r="W23" s="219">
        <f t="shared" si="16"/>
        <v>0.13636363636363635</v>
      </c>
      <c r="X23" s="217">
        <f t="shared" si="16"/>
        <v>6.0705496308449548E-2</v>
      </c>
      <c r="Y23" s="218">
        <f t="shared" si="16"/>
        <v>7.5067024128686322E-2</v>
      </c>
      <c r="Z23" s="219">
        <f t="shared" si="16"/>
        <v>6.407035175879397E-2</v>
      </c>
    </row>
    <row r="24" spans="1:28" ht="31.5" customHeight="1" x14ac:dyDescent="0.25">
      <c r="A24" s="443" t="s">
        <v>130</v>
      </c>
      <c r="B24" s="220" t="s">
        <v>10</v>
      </c>
      <c r="C24" s="221">
        <v>11</v>
      </c>
      <c r="D24" s="222">
        <v>4</v>
      </c>
      <c r="E24" s="223">
        <f>+D24+C24</f>
        <v>15</v>
      </c>
      <c r="F24" s="221">
        <v>6</v>
      </c>
      <c r="G24" s="222">
        <v>0</v>
      </c>
      <c r="H24" s="223">
        <f>+G24+F24</f>
        <v>6</v>
      </c>
      <c r="I24" s="221" t="s">
        <v>13</v>
      </c>
      <c r="J24" s="222" t="s">
        <v>13</v>
      </c>
      <c r="K24" s="223" t="s">
        <v>13</v>
      </c>
      <c r="L24" s="221" t="s">
        <v>13</v>
      </c>
      <c r="M24" s="222" t="s">
        <v>13</v>
      </c>
      <c r="N24" s="223" t="s">
        <v>13</v>
      </c>
      <c r="O24" s="221">
        <v>13</v>
      </c>
      <c r="P24" s="222">
        <v>6</v>
      </c>
      <c r="Q24" s="223">
        <f>+P24+O24</f>
        <v>19</v>
      </c>
      <c r="R24" s="221">
        <v>15</v>
      </c>
      <c r="S24" s="222">
        <v>4</v>
      </c>
      <c r="T24" s="223">
        <f>+S24+R24</f>
        <v>19</v>
      </c>
      <c r="U24" s="221">
        <v>0</v>
      </c>
      <c r="V24" s="222">
        <v>0</v>
      </c>
      <c r="W24" s="223">
        <f>+V24+U24</f>
        <v>0</v>
      </c>
      <c r="X24" s="221">
        <f>+C24+F24+O24+R24+U24</f>
        <v>45</v>
      </c>
      <c r="Y24" s="222">
        <f>+D24+G24+P24+S24+V24</f>
        <v>14</v>
      </c>
      <c r="Z24" s="223">
        <f>+Y24+X24</f>
        <v>59</v>
      </c>
    </row>
    <row r="25" spans="1:28" ht="31.5" customHeight="1" x14ac:dyDescent="0.25">
      <c r="A25" s="443"/>
      <c r="B25" s="216" t="s">
        <v>11</v>
      </c>
      <c r="C25" s="217">
        <f t="shared" ref="C25:Z25" si="18">C24/C$28</f>
        <v>3.0898876404494381E-2</v>
      </c>
      <c r="D25" s="218">
        <f t="shared" si="18"/>
        <v>3.6363636363636362E-2</v>
      </c>
      <c r="E25" s="219">
        <f t="shared" si="18"/>
        <v>3.2188841201716736E-2</v>
      </c>
      <c r="F25" s="217">
        <f t="shared" si="18"/>
        <v>0.15384615384615385</v>
      </c>
      <c r="G25" s="218">
        <f t="shared" si="18"/>
        <v>0</v>
      </c>
      <c r="H25" s="219">
        <f t="shared" si="18"/>
        <v>0.11320754716981132</v>
      </c>
      <c r="I25" s="217" t="s">
        <v>14</v>
      </c>
      <c r="J25" s="218" t="s">
        <v>14</v>
      </c>
      <c r="K25" s="219" t="s">
        <v>14</v>
      </c>
      <c r="L25" s="217" t="s">
        <v>14</v>
      </c>
      <c r="M25" s="218" t="s">
        <v>14</v>
      </c>
      <c r="N25" s="219" t="s">
        <v>14</v>
      </c>
      <c r="O25" s="217">
        <f t="shared" ref="O25:T25" si="19">O24/O$28</f>
        <v>2.276707530647986E-2</v>
      </c>
      <c r="P25" s="218">
        <f t="shared" si="19"/>
        <v>3.7974683544303799E-2</v>
      </c>
      <c r="Q25" s="219">
        <f t="shared" si="19"/>
        <v>2.6063100137174212E-2</v>
      </c>
      <c r="R25" s="217">
        <f t="shared" si="19"/>
        <v>6.3559322033898302E-2</v>
      </c>
      <c r="S25" s="218">
        <f t="shared" si="19"/>
        <v>4.6511627906976744E-2</v>
      </c>
      <c r="T25" s="219">
        <f t="shared" si="19"/>
        <v>5.9006211180124224E-2</v>
      </c>
      <c r="U25" s="217">
        <f t="shared" si="18"/>
        <v>0</v>
      </c>
      <c r="V25" s="218">
        <f t="shared" si="18"/>
        <v>0</v>
      </c>
      <c r="W25" s="219">
        <f t="shared" si="18"/>
        <v>0</v>
      </c>
      <c r="X25" s="217">
        <f t="shared" si="18"/>
        <v>3.6915504511894993E-2</v>
      </c>
      <c r="Y25" s="218">
        <f t="shared" si="18"/>
        <v>3.7533512064343161E-2</v>
      </c>
      <c r="Z25" s="219">
        <f t="shared" si="18"/>
        <v>3.7060301507537689E-2</v>
      </c>
    </row>
    <row r="26" spans="1:28" ht="31.5" customHeight="1" x14ac:dyDescent="0.25">
      <c r="A26" s="443" t="s">
        <v>131</v>
      </c>
      <c r="B26" s="220" t="s">
        <v>10</v>
      </c>
      <c r="C26" s="221">
        <v>5</v>
      </c>
      <c r="D26" s="222">
        <v>4</v>
      </c>
      <c r="E26" s="223">
        <f>+D26+C26</f>
        <v>9</v>
      </c>
      <c r="F26" s="221">
        <v>3</v>
      </c>
      <c r="G26" s="222">
        <v>0</v>
      </c>
      <c r="H26" s="223">
        <f>+G26+F26</f>
        <v>3</v>
      </c>
      <c r="I26" s="221" t="s">
        <v>13</v>
      </c>
      <c r="J26" s="222" t="s">
        <v>13</v>
      </c>
      <c r="K26" s="223" t="s">
        <v>13</v>
      </c>
      <c r="L26" s="221" t="s">
        <v>13</v>
      </c>
      <c r="M26" s="222" t="s">
        <v>13</v>
      </c>
      <c r="N26" s="223" t="s">
        <v>13</v>
      </c>
      <c r="O26" s="221">
        <v>30</v>
      </c>
      <c r="P26" s="222">
        <v>5</v>
      </c>
      <c r="Q26" s="223">
        <f>+P26+O26</f>
        <v>35</v>
      </c>
      <c r="R26" s="221">
        <v>0</v>
      </c>
      <c r="S26" s="222">
        <v>0</v>
      </c>
      <c r="T26" s="223">
        <f>+S26+R26</f>
        <v>0</v>
      </c>
      <c r="U26" s="221">
        <v>0</v>
      </c>
      <c r="V26" s="222">
        <v>0</v>
      </c>
      <c r="W26" s="223">
        <f>+V26+U26</f>
        <v>0</v>
      </c>
      <c r="X26" s="221">
        <f>+C26+F26+O26+R26+U26</f>
        <v>38</v>
      </c>
      <c r="Y26" s="222">
        <f>+D26+G26+P26+S26+V26</f>
        <v>9</v>
      </c>
      <c r="Z26" s="223">
        <f>+Y26+X26</f>
        <v>47</v>
      </c>
    </row>
    <row r="27" spans="1:28" ht="31.5" customHeight="1" thickBot="1" x14ac:dyDescent="0.3">
      <c r="A27" s="444"/>
      <c r="B27" s="224" t="s">
        <v>11</v>
      </c>
      <c r="C27" s="225">
        <f t="shared" ref="C27:Z27" si="20">C26/C$28</f>
        <v>1.4044943820224719E-2</v>
      </c>
      <c r="D27" s="226">
        <f t="shared" si="20"/>
        <v>3.6363636363636362E-2</v>
      </c>
      <c r="E27" s="227">
        <f t="shared" si="20"/>
        <v>1.9313304721030045E-2</v>
      </c>
      <c r="F27" s="225">
        <f t="shared" si="20"/>
        <v>7.6923076923076927E-2</v>
      </c>
      <c r="G27" s="226">
        <f t="shared" si="20"/>
        <v>0</v>
      </c>
      <c r="H27" s="227">
        <f t="shared" si="20"/>
        <v>5.6603773584905662E-2</v>
      </c>
      <c r="I27" s="225" t="s">
        <v>14</v>
      </c>
      <c r="J27" s="226" t="s">
        <v>14</v>
      </c>
      <c r="K27" s="227" t="s">
        <v>14</v>
      </c>
      <c r="L27" s="225" t="s">
        <v>14</v>
      </c>
      <c r="M27" s="226" t="s">
        <v>14</v>
      </c>
      <c r="N27" s="227" t="s">
        <v>14</v>
      </c>
      <c r="O27" s="225">
        <f t="shared" ref="O27:T27" si="21">O26/O$28</f>
        <v>5.2539404553415062E-2</v>
      </c>
      <c r="P27" s="226">
        <f t="shared" si="21"/>
        <v>3.1645569620253167E-2</v>
      </c>
      <c r="Q27" s="227">
        <f t="shared" si="21"/>
        <v>4.8010973936899862E-2</v>
      </c>
      <c r="R27" s="225">
        <f t="shared" si="21"/>
        <v>0</v>
      </c>
      <c r="S27" s="226">
        <f t="shared" si="21"/>
        <v>0</v>
      </c>
      <c r="T27" s="227">
        <f t="shared" si="21"/>
        <v>0</v>
      </c>
      <c r="U27" s="225">
        <f t="shared" si="20"/>
        <v>0</v>
      </c>
      <c r="V27" s="226">
        <f t="shared" si="20"/>
        <v>0</v>
      </c>
      <c r="W27" s="227">
        <f t="shared" si="20"/>
        <v>0</v>
      </c>
      <c r="X27" s="225">
        <f t="shared" si="20"/>
        <v>3.1173092698933553E-2</v>
      </c>
      <c r="Y27" s="226">
        <f t="shared" si="20"/>
        <v>2.4128686327077747E-2</v>
      </c>
      <c r="Z27" s="227">
        <f t="shared" si="20"/>
        <v>2.9522613065326633E-2</v>
      </c>
    </row>
    <row r="28" spans="1:28" ht="31.5" customHeight="1" x14ac:dyDescent="0.25">
      <c r="A28" s="445" t="s">
        <v>45</v>
      </c>
      <c r="B28" s="212" t="s">
        <v>10</v>
      </c>
      <c r="C28" s="228">
        <f t="shared" ref="C28:H28" si="22">+C6+C8+C10+C12+C14+C16+C18+C20+C22+C24+C26</f>
        <v>356</v>
      </c>
      <c r="D28" s="229">
        <f t="shared" si="22"/>
        <v>110</v>
      </c>
      <c r="E28" s="230">
        <f t="shared" si="22"/>
        <v>466</v>
      </c>
      <c r="F28" s="228">
        <f t="shared" si="22"/>
        <v>39</v>
      </c>
      <c r="G28" s="229">
        <f t="shared" si="22"/>
        <v>14</v>
      </c>
      <c r="H28" s="230">
        <f t="shared" si="22"/>
        <v>53</v>
      </c>
      <c r="I28" s="228" t="s">
        <v>13</v>
      </c>
      <c r="J28" s="229" t="s">
        <v>13</v>
      </c>
      <c r="K28" s="230" t="s">
        <v>13</v>
      </c>
      <c r="L28" s="228" t="s">
        <v>13</v>
      </c>
      <c r="M28" s="229" t="s">
        <v>13</v>
      </c>
      <c r="N28" s="230" t="s">
        <v>13</v>
      </c>
      <c r="O28" s="228">
        <f t="shared" ref="O28:Z28" si="23">+O6+O8+O10+O12+O14+O16+O18+O20+O22+O24+O26</f>
        <v>571</v>
      </c>
      <c r="P28" s="229">
        <f t="shared" si="23"/>
        <v>158</v>
      </c>
      <c r="Q28" s="230">
        <f t="shared" si="23"/>
        <v>729</v>
      </c>
      <c r="R28" s="228">
        <f t="shared" si="23"/>
        <v>236</v>
      </c>
      <c r="S28" s="229">
        <f t="shared" si="23"/>
        <v>86</v>
      </c>
      <c r="T28" s="230">
        <f t="shared" si="23"/>
        <v>322</v>
      </c>
      <c r="U28" s="228">
        <f t="shared" si="23"/>
        <v>17</v>
      </c>
      <c r="V28" s="229">
        <f t="shared" si="23"/>
        <v>5</v>
      </c>
      <c r="W28" s="230">
        <f t="shared" si="23"/>
        <v>22</v>
      </c>
      <c r="X28" s="228">
        <f t="shared" si="23"/>
        <v>1219</v>
      </c>
      <c r="Y28" s="229">
        <f t="shared" si="23"/>
        <v>373</v>
      </c>
      <c r="Z28" s="230">
        <f t="shared" si="23"/>
        <v>1592</v>
      </c>
      <c r="AB28" s="206" t="s">
        <v>147</v>
      </c>
    </row>
    <row r="29" spans="1:28" ht="31.5" customHeight="1" thickBot="1" x14ac:dyDescent="0.3">
      <c r="A29" s="446"/>
      <c r="B29" s="231" t="s">
        <v>11</v>
      </c>
      <c r="C29" s="232">
        <f t="shared" ref="C29:Z29" si="24">C28/C$28</f>
        <v>1</v>
      </c>
      <c r="D29" s="233">
        <f t="shared" si="24"/>
        <v>1</v>
      </c>
      <c r="E29" s="234">
        <f t="shared" si="24"/>
        <v>1</v>
      </c>
      <c r="F29" s="232">
        <f t="shared" si="24"/>
        <v>1</v>
      </c>
      <c r="G29" s="233">
        <f t="shared" si="24"/>
        <v>1</v>
      </c>
      <c r="H29" s="234">
        <f t="shared" si="24"/>
        <v>1</v>
      </c>
      <c r="I29" s="232" t="s">
        <v>14</v>
      </c>
      <c r="J29" s="233" t="s">
        <v>14</v>
      </c>
      <c r="K29" s="234" t="s">
        <v>14</v>
      </c>
      <c r="L29" s="232" t="s">
        <v>14</v>
      </c>
      <c r="M29" s="233" t="s">
        <v>14</v>
      </c>
      <c r="N29" s="234" t="s">
        <v>14</v>
      </c>
      <c r="O29" s="232">
        <f t="shared" ref="O29:W29" si="25">O28/O$28</f>
        <v>1</v>
      </c>
      <c r="P29" s="233">
        <f t="shared" si="25"/>
        <v>1</v>
      </c>
      <c r="Q29" s="234">
        <f t="shared" si="25"/>
        <v>1</v>
      </c>
      <c r="R29" s="232">
        <f t="shared" si="25"/>
        <v>1</v>
      </c>
      <c r="S29" s="233">
        <f t="shared" si="25"/>
        <v>1</v>
      </c>
      <c r="T29" s="234">
        <f t="shared" si="25"/>
        <v>1</v>
      </c>
      <c r="U29" s="232">
        <f t="shared" si="25"/>
        <v>1</v>
      </c>
      <c r="V29" s="233">
        <f t="shared" si="25"/>
        <v>1</v>
      </c>
      <c r="W29" s="234">
        <f t="shared" si="25"/>
        <v>1</v>
      </c>
      <c r="X29" s="232">
        <f t="shared" si="24"/>
        <v>1</v>
      </c>
      <c r="Y29" s="233">
        <f t="shared" si="24"/>
        <v>1</v>
      </c>
      <c r="Z29" s="234">
        <f t="shared" si="24"/>
        <v>1</v>
      </c>
    </row>
    <row r="30" spans="1:28" ht="31.5" customHeight="1" thickBot="1" x14ac:dyDescent="0.3">
      <c r="A30" s="235"/>
      <c r="B30" s="236"/>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row>
    <row r="31" spans="1:28" ht="42" customHeight="1" x14ac:dyDescent="0.25">
      <c r="A31" s="238" t="s">
        <v>46</v>
      </c>
      <c r="B31" s="239" t="s">
        <v>17</v>
      </c>
      <c r="C31" s="213">
        <v>20</v>
      </c>
      <c r="D31" s="214">
        <v>7</v>
      </c>
      <c r="E31" s="215">
        <f>+D31+C31</f>
        <v>27</v>
      </c>
      <c r="F31" s="213">
        <v>16</v>
      </c>
      <c r="G31" s="214">
        <v>5</v>
      </c>
      <c r="H31" s="215">
        <f>+G31+F31</f>
        <v>21</v>
      </c>
      <c r="I31" s="213" t="s">
        <v>13</v>
      </c>
      <c r="J31" s="214" t="s">
        <v>13</v>
      </c>
      <c r="K31" s="215" t="s">
        <v>13</v>
      </c>
      <c r="L31" s="213" t="s">
        <v>13</v>
      </c>
      <c r="M31" s="214" t="s">
        <v>13</v>
      </c>
      <c r="N31" s="215" t="s">
        <v>13</v>
      </c>
      <c r="O31" s="213">
        <v>2</v>
      </c>
      <c r="P31" s="214">
        <v>2</v>
      </c>
      <c r="Q31" s="215">
        <f>+P31+O31</f>
        <v>4</v>
      </c>
      <c r="R31" s="213">
        <v>0</v>
      </c>
      <c r="S31" s="214">
        <v>0</v>
      </c>
      <c r="T31" s="215">
        <f>+S31+R31</f>
        <v>0</v>
      </c>
      <c r="U31" s="213">
        <v>0</v>
      </c>
      <c r="V31" s="214">
        <v>0</v>
      </c>
      <c r="W31" s="215">
        <f>+V31+U31</f>
        <v>0</v>
      </c>
      <c r="X31" s="213">
        <f>+C31+F31+O31+R31+U31</f>
        <v>38</v>
      </c>
      <c r="Y31" s="214">
        <f>+D31+G31+P31+S31+V31</f>
        <v>14</v>
      </c>
      <c r="Z31" s="215">
        <f>+Y31+X31</f>
        <v>52</v>
      </c>
    </row>
    <row r="32" spans="1:28" ht="43.5" customHeight="1" thickBot="1" x14ac:dyDescent="0.3">
      <c r="A32" s="240" t="s">
        <v>47</v>
      </c>
      <c r="B32" s="241" t="s">
        <v>17</v>
      </c>
      <c r="C32" s="439">
        <f>C33-(E28+E31)</f>
        <v>0</v>
      </c>
      <c r="D32" s="438"/>
      <c r="E32" s="438"/>
      <c r="F32" s="438">
        <f t="shared" ref="F32" si="26">F33-(H28+H31)</f>
        <v>0</v>
      </c>
      <c r="G32" s="438"/>
      <c r="H32" s="438"/>
      <c r="I32" s="438" t="s">
        <v>13</v>
      </c>
      <c r="J32" s="438"/>
      <c r="K32" s="438"/>
      <c r="L32" s="438" t="s">
        <v>13</v>
      </c>
      <c r="M32" s="438"/>
      <c r="N32" s="438"/>
      <c r="O32" s="438">
        <f t="shared" ref="O32" si="27">O33-(Q28+Q31)</f>
        <v>0</v>
      </c>
      <c r="P32" s="438"/>
      <c r="Q32" s="438"/>
      <c r="R32" s="438">
        <f t="shared" ref="R32" si="28">R33-(T28+T31)</f>
        <v>1</v>
      </c>
      <c r="S32" s="438"/>
      <c r="T32" s="438"/>
      <c r="U32" s="438">
        <f t="shared" ref="U32" si="29">U33-(W28+W31)</f>
        <v>0</v>
      </c>
      <c r="V32" s="438"/>
      <c r="W32" s="438"/>
      <c r="X32" s="439">
        <f t="shared" ref="X32" si="30">X33-(Z28+Z31)</f>
        <v>1</v>
      </c>
      <c r="Y32" s="438"/>
      <c r="Z32" s="438"/>
    </row>
    <row r="33" spans="1:26" ht="51.75" customHeight="1" thickBot="1" x14ac:dyDescent="0.3">
      <c r="A33" s="242" t="s">
        <v>18</v>
      </c>
      <c r="B33" s="243" t="s">
        <v>17</v>
      </c>
      <c r="C33" s="440">
        <v>493</v>
      </c>
      <c r="D33" s="441"/>
      <c r="E33" s="442"/>
      <c r="F33" s="440">
        <v>74</v>
      </c>
      <c r="G33" s="441"/>
      <c r="H33" s="442"/>
      <c r="I33" s="440" t="s">
        <v>13</v>
      </c>
      <c r="J33" s="441"/>
      <c r="K33" s="442"/>
      <c r="L33" s="430" t="s">
        <v>13</v>
      </c>
      <c r="M33" s="430"/>
      <c r="N33" s="430"/>
      <c r="O33" s="430">
        <v>733</v>
      </c>
      <c r="P33" s="430"/>
      <c r="Q33" s="430"/>
      <c r="R33" s="430">
        <v>323</v>
      </c>
      <c r="S33" s="430"/>
      <c r="T33" s="430"/>
      <c r="U33" s="430">
        <v>22</v>
      </c>
      <c r="V33" s="430"/>
      <c r="W33" s="430"/>
      <c r="X33" s="431">
        <f>+C33+F33+O33+R33+U33</f>
        <v>1645</v>
      </c>
      <c r="Y33" s="432"/>
      <c r="Z33" s="433"/>
    </row>
    <row r="34" spans="1:26" ht="30.6" customHeight="1" thickBot="1" x14ac:dyDescent="0.3">
      <c r="A34" s="244"/>
      <c r="B34" s="245"/>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row>
    <row r="35" spans="1:26" ht="36.75" customHeight="1" x14ac:dyDescent="0.25">
      <c r="A35" s="434" t="s">
        <v>19</v>
      </c>
      <c r="B35" s="435"/>
      <c r="C35" s="435"/>
      <c r="D35" s="435"/>
      <c r="E35" s="435"/>
      <c r="F35" s="436"/>
      <c r="G35" s="436"/>
      <c r="H35" s="436"/>
      <c r="I35" s="436"/>
      <c r="J35" s="436"/>
      <c r="K35" s="436"/>
      <c r="L35" s="436"/>
      <c r="M35" s="436"/>
      <c r="N35" s="436"/>
      <c r="O35" s="436"/>
      <c r="P35" s="436"/>
      <c r="Q35" s="436"/>
      <c r="R35" s="436"/>
      <c r="S35" s="436"/>
      <c r="T35" s="436"/>
      <c r="U35" s="436"/>
      <c r="V35" s="436"/>
      <c r="W35" s="436"/>
      <c r="X35" s="436"/>
      <c r="Y35" s="436"/>
      <c r="Z35" s="437"/>
    </row>
    <row r="36" spans="1:26" ht="44.25" customHeight="1" x14ac:dyDescent="0.25">
      <c r="A36" s="428" t="s">
        <v>20</v>
      </c>
      <c r="B36" s="429"/>
      <c r="C36" s="421">
        <v>1</v>
      </c>
      <c r="D36" s="422"/>
      <c r="E36" s="423"/>
      <c r="F36" s="421">
        <v>1</v>
      </c>
      <c r="G36" s="422"/>
      <c r="H36" s="423"/>
      <c r="I36" s="421">
        <v>0</v>
      </c>
      <c r="J36" s="422">
        <v>2</v>
      </c>
      <c r="K36" s="423">
        <v>2</v>
      </c>
      <c r="L36" s="421">
        <v>0</v>
      </c>
      <c r="M36" s="422">
        <v>2</v>
      </c>
      <c r="N36" s="423">
        <v>2</v>
      </c>
      <c r="O36" s="421">
        <v>1</v>
      </c>
      <c r="P36" s="422">
        <v>1</v>
      </c>
      <c r="Q36" s="423">
        <v>1</v>
      </c>
      <c r="R36" s="421">
        <v>1</v>
      </c>
      <c r="S36" s="422">
        <v>0</v>
      </c>
      <c r="T36" s="423">
        <v>0</v>
      </c>
      <c r="U36" s="421">
        <v>1</v>
      </c>
      <c r="V36" s="422">
        <v>3</v>
      </c>
      <c r="W36" s="423">
        <v>3</v>
      </c>
      <c r="X36" s="421">
        <f>C36+F36+I36+L36+O36+R36+U36</f>
        <v>5</v>
      </c>
      <c r="Y36" s="422">
        <f t="shared" ref="Y36:Z37" si="31">D36+G36+J36+M36+P36+S36+V36</f>
        <v>8</v>
      </c>
      <c r="Z36" s="423">
        <f t="shared" si="31"/>
        <v>8</v>
      </c>
    </row>
    <row r="37" spans="1:26" ht="44.25" customHeight="1" thickBot="1" x14ac:dyDescent="0.3">
      <c r="A37" s="424" t="s">
        <v>125</v>
      </c>
      <c r="B37" s="425"/>
      <c r="C37" s="426">
        <v>1</v>
      </c>
      <c r="D37" s="419"/>
      <c r="E37" s="427"/>
      <c r="F37" s="418">
        <v>1</v>
      </c>
      <c r="G37" s="419"/>
      <c r="H37" s="420"/>
      <c r="I37" s="418">
        <v>1</v>
      </c>
      <c r="J37" s="419"/>
      <c r="K37" s="420"/>
      <c r="L37" s="418">
        <v>1</v>
      </c>
      <c r="M37" s="419"/>
      <c r="N37" s="420"/>
      <c r="O37" s="418">
        <v>1</v>
      </c>
      <c r="P37" s="419"/>
      <c r="Q37" s="420"/>
      <c r="R37" s="418">
        <v>1</v>
      </c>
      <c r="S37" s="419"/>
      <c r="T37" s="420"/>
      <c r="U37" s="418">
        <v>1</v>
      </c>
      <c r="V37" s="419"/>
      <c r="W37" s="420"/>
      <c r="X37" s="419">
        <f>C37+F37+I37+L37+O37+R37+U37</f>
        <v>7</v>
      </c>
      <c r="Y37" s="419">
        <f t="shared" si="31"/>
        <v>0</v>
      </c>
      <c r="Z37" s="420">
        <f t="shared" si="31"/>
        <v>0</v>
      </c>
    </row>
    <row r="38" spans="1:26" x14ac:dyDescent="0.25">
      <c r="A38" s="247" t="s">
        <v>21</v>
      </c>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row>
    <row r="39" spans="1:26" x14ac:dyDescent="0.25">
      <c r="A39" s="97"/>
      <c r="B39" s="97"/>
      <c r="C39" s="97"/>
      <c r="D39" s="97"/>
      <c r="E39" s="97"/>
      <c r="F39" s="97"/>
      <c r="G39" s="97"/>
      <c r="H39" s="97"/>
      <c r="I39" s="97"/>
      <c r="J39" s="97"/>
      <c r="K39" s="97"/>
      <c r="L39" s="97"/>
      <c r="M39" s="97"/>
      <c r="N39" s="97"/>
      <c r="O39" s="97"/>
      <c r="P39" s="97"/>
      <c r="Q39" s="97"/>
      <c r="R39" s="247"/>
      <c r="S39" s="247"/>
      <c r="T39" s="247"/>
      <c r="U39" s="97"/>
      <c r="V39" s="97"/>
      <c r="W39" s="97"/>
      <c r="X39" s="97"/>
      <c r="Y39" s="97"/>
      <c r="Z39" s="97"/>
    </row>
  </sheetData>
  <mergeCells count="66">
    <mergeCell ref="A1:Z1"/>
    <mergeCell ref="A2:Z2"/>
    <mergeCell ref="A3:B5"/>
    <mergeCell ref="C3:Z3"/>
    <mergeCell ref="C4:E4"/>
    <mergeCell ref="F4:H4"/>
    <mergeCell ref="I4:K4"/>
    <mergeCell ref="L4:N4"/>
    <mergeCell ref="O4:Q4"/>
    <mergeCell ref="R4:T4"/>
    <mergeCell ref="A24:A25"/>
    <mergeCell ref="U4:W4"/>
    <mergeCell ref="X4:Z4"/>
    <mergeCell ref="A6:A7"/>
    <mergeCell ref="A8:A9"/>
    <mergeCell ref="A10:A11"/>
    <mergeCell ref="A12:A13"/>
    <mergeCell ref="A14:A15"/>
    <mergeCell ref="A16:A17"/>
    <mergeCell ref="A18:A19"/>
    <mergeCell ref="A20:A21"/>
    <mergeCell ref="A22:A23"/>
    <mergeCell ref="A26:A27"/>
    <mergeCell ref="A28:A29"/>
    <mergeCell ref="C32:E32"/>
    <mergeCell ref="F32:H32"/>
    <mergeCell ref="I32:K32"/>
    <mergeCell ref="O32:Q32"/>
    <mergeCell ref="R32:T32"/>
    <mergeCell ref="U32:W32"/>
    <mergeCell ref="X32:Z32"/>
    <mergeCell ref="C33:E33"/>
    <mergeCell ref="F33:H33"/>
    <mergeCell ref="I33:K33"/>
    <mergeCell ref="L33:N33"/>
    <mergeCell ref="O33:Q33"/>
    <mergeCell ref="R33:T33"/>
    <mergeCell ref="L32:N32"/>
    <mergeCell ref="U33:W33"/>
    <mergeCell ref="X33:Z33"/>
    <mergeCell ref="A35:E35"/>
    <mergeCell ref="F35:H35"/>
    <mergeCell ref="I35:K35"/>
    <mergeCell ref="L35:N35"/>
    <mergeCell ref="O35:Q35"/>
    <mergeCell ref="R35:T35"/>
    <mergeCell ref="U35:W35"/>
    <mergeCell ref="X35:Z35"/>
    <mergeCell ref="O37:Q37"/>
    <mergeCell ref="R37:T37"/>
    <mergeCell ref="A36:B36"/>
    <mergeCell ref="C36:E36"/>
    <mergeCell ref="F36:H36"/>
    <mergeCell ref="I36:K36"/>
    <mergeCell ref="L36:N36"/>
    <mergeCell ref="O36:Q36"/>
    <mergeCell ref="A37:B37"/>
    <mergeCell ref="C37:E37"/>
    <mergeCell ref="F37:H37"/>
    <mergeCell ref="I37:K37"/>
    <mergeCell ref="L37:N37"/>
    <mergeCell ref="U37:W37"/>
    <mergeCell ref="X37:Z37"/>
    <mergeCell ref="R36:T36"/>
    <mergeCell ref="U36:W36"/>
    <mergeCell ref="X36:Z36"/>
  </mergeCells>
  <pageMargins left="0.70866141732283472" right="0.70866141732283472" top="0.74803149606299213" bottom="0.74803149606299213" header="0.31496062992125984" footer="0.31496062992125984"/>
  <pageSetup paperSize="8" scale="44" orientation="landscape"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5"/>
  <sheetViews>
    <sheetView zoomScale="60" zoomScaleNormal="60" workbookViewId="0">
      <selection sqref="A1:J1"/>
    </sheetView>
  </sheetViews>
  <sheetFormatPr baseColWidth="10" defaultRowHeight="15" x14ac:dyDescent="0.25"/>
  <cols>
    <col min="1" max="1" width="41.140625" customWidth="1"/>
    <col min="2" max="2" width="19.5703125" style="51" customWidth="1"/>
    <col min="3" max="4" width="22.5703125" customWidth="1"/>
    <col min="5" max="5" width="28.140625" customWidth="1"/>
    <col min="6" max="10" width="22.5703125" customWidth="1"/>
  </cols>
  <sheetData>
    <row r="1" spans="1:10" ht="57" customHeight="1" x14ac:dyDescent="0.25">
      <c r="A1" s="468" t="s">
        <v>132</v>
      </c>
      <c r="B1" s="468"/>
      <c r="C1" s="468"/>
      <c r="D1" s="468"/>
      <c r="E1" s="468"/>
      <c r="F1" s="468"/>
      <c r="G1" s="468"/>
      <c r="H1" s="468"/>
      <c r="I1" s="468"/>
      <c r="J1" s="468"/>
    </row>
    <row r="2" spans="1:10" ht="57" customHeight="1" thickBot="1" x14ac:dyDescent="0.3">
      <c r="A2" s="468" t="s">
        <v>148</v>
      </c>
      <c r="B2" s="468"/>
      <c r="C2" s="469"/>
      <c r="D2" s="469"/>
      <c r="E2" s="469"/>
      <c r="F2" s="469"/>
      <c r="G2" s="469"/>
      <c r="H2" s="469"/>
      <c r="I2" s="469"/>
      <c r="J2" s="469"/>
    </row>
    <row r="3" spans="1:10" ht="51.75" customHeight="1" thickBot="1" x14ac:dyDescent="0.3">
      <c r="A3" s="405" t="s">
        <v>48</v>
      </c>
      <c r="B3" s="409"/>
      <c r="C3" s="413" t="s">
        <v>1</v>
      </c>
      <c r="D3" s="413"/>
      <c r="E3" s="413"/>
      <c r="F3" s="413"/>
      <c r="G3" s="413"/>
      <c r="H3" s="413"/>
      <c r="I3" s="413"/>
      <c r="J3" s="414"/>
    </row>
    <row r="4" spans="1:10" ht="67.5" customHeight="1" thickBot="1" x14ac:dyDescent="0.3">
      <c r="A4" s="410"/>
      <c r="B4" s="411"/>
      <c r="C4" s="35" t="s">
        <v>2</v>
      </c>
      <c r="D4" s="36" t="s">
        <v>3</v>
      </c>
      <c r="E4" s="36" t="s">
        <v>4</v>
      </c>
      <c r="F4" s="36" t="s">
        <v>5</v>
      </c>
      <c r="G4" s="36" t="s">
        <v>6</v>
      </c>
      <c r="H4" s="46" t="s">
        <v>7</v>
      </c>
      <c r="I4" s="37" t="s">
        <v>8</v>
      </c>
      <c r="J4" s="38" t="s">
        <v>9</v>
      </c>
    </row>
    <row r="5" spans="1:10" ht="25.5" customHeight="1" x14ac:dyDescent="0.25">
      <c r="A5" s="470" t="s">
        <v>49</v>
      </c>
      <c r="B5" s="148" t="s">
        <v>17</v>
      </c>
      <c r="C5" s="84">
        <v>312</v>
      </c>
      <c r="D5" s="85">
        <v>63</v>
      </c>
      <c r="E5" s="85" t="s">
        <v>13</v>
      </c>
      <c r="F5" s="85" t="s">
        <v>13</v>
      </c>
      <c r="G5" s="85">
        <v>565</v>
      </c>
      <c r="H5" s="85">
        <v>236</v>
      </c>
      <c r="I5" s="86">
        <v>16</v>
      </c>
      <c r="J5" s="173">
        <f>SUM(C5:I5)</f>
        <v>1192</v>
      </c>
    </row>
    <row r="6" spans="1:10" ht="25.5" customHeight="1" x14ac:dyDescent="0.25">
      <c r="A6" s="464"/>
      <c r="B6" s="153" t="s">
        <v>23</v>
      </c>
      <c r="C6" s="17">
        <f t="shared" ref="C6:J6" si="0">C5/C$15</f>
        <v>0.69026548672566368</v>
      </c>
      <c r="D6" s="18">
        <f t="shared" si="0"/>
        <v>0.85135135135135132</v>
      </c>
      <c r="E6" s="19" t="s">
        <v>14</v>
      </c>
      <c r="F6" s="19" t="s">
        <v>14</v>
      </c>
      <c r="G6" s="18">
        <f t="shared" si="0"/>
        <v>0.77080491132332873</v>
      </c>
      <c r="H6" s="18">
        <f t="shared" si="0"/>
        <v>0.73065015479876161</v>
      </c>
      <c r="I6" s="20">
        <f t="shared" si="0"/>
        <v>0.72727272727272729</v>
      </c>
      <c r="J6" s="39">
        <f t="shared" si="0"/>
        <v>0.743142144638404</v>
      </c>
    </row>
    <row r="7" spans="1:10" ht="25.5" customHeight="1" x14ac:dyDescent="0.25">
      <c r="A7" s="463" t="s">
        <v>50</v>
      </c>
      <c r="B7" s="155" t="s">
        <v>17</v>
      </c>
      <c r="C7" s="87">
        <v>24</v>
      </c>
      <c r="D7" s="88">
        <v>3</v>
      </c>
      <c r="E7" s="88" t="s">
        <v>13</v>
      </c>
      <c r="F7" s="88" t="s">
        <v>13</v>
      </c>
      <c r="G7" s="88">
        <v>18</v>
      </c>
      <c r="H7" s="88">
        <v>46</v>
      </c>
      <c r="I7" s="89">
        <v>1</v>
      </c>
      <c r="J7" s="179">
        <f t="shared" ref="J7" si="1">SUM(C7:I7)</f>
        <v>92</v>
      </c>
    </row>
    <row r="8" spans="1:10" ht="25.5" customHeight="1" x14ac:dyDescent="0.25">
      <c r="A8" s="464"/>
      <c r="B8" s="153" t="s">
        <v>23</v>
      </c>
      <c r="C8" s="17">
        <f t="shared" ref="C8:J8" si="2">C7/C$15</f>
        <v>5.3097345132743362E-2</v>
      </c>
      <c r="D8" s="18">
        <f t="shared" si="2"/>
        <v>4.0540540540540543E-2</v>
      </c>
      <c r="E8" s="18" t="s">
        <v>14</v>
      </c>
      <c r="F8" s="18" t="s">
        <v>14</v>
      </c>
      <c r="G8" s="18">
        <f t="shared" si="2"/>
        <v>2.4556616643929059E-2</v>
      </c>
      <c r="H8" s="18">
        <f t="shared" si="2"/>
        <v>0.14241486068111456</v>
      </c>
      <c r="I8" s="20">
        <f t="shared" si="2"/>
        <v>4.5454545454545456E-2</v>
      </c>
      <c r="J8" s="39">
        <f t="shared" si="2"/>
        <v>5.7356608478802994E-2</v>
      </c>
    </row>
    <row r="9" spans="1:10" ht="25.5" customHeight="1" x14ac:dyDescent="0.25">
      <c r="A9" s="463" t="s">
        <v>51</v>
      </c>
      <c r="B9" s="155" t="s">
        <v>17</v>
      </c>
      <c r="C9" s="87">
        <v>70</v>
      </c>
      <c r="D9" s="88">
        <v>5</v>
      </c>
      <c r="E9" s="88" t="s">
        <v>13</v>
      </c>
      <c r="F9" s="88" t="s">
        <v>13</v>
      </c>
      <c r="G9" s="88">
        <v>111</v>
      </c>
      <c r="H9" s="88">
        <v>17</v>
      </c>
      <c r="I9" s="89">
        <v>5</v>
      </c>
      <c r="J9" s="179">
        <f t="shared" ref="J9" si="3">SUM(C9:I9)</f>
        <v>208</v>
      </c>
    </row>
    <row r="10" spans="1:10" ht="25.5" customHeight="1" x14ac:dyDescent="0.25">
      <c r="A10" s="464"/>
      <c r="B10" s="153" t="s">
        <v>23</v>
      </c>
      <c r="C10" s="17">
        <f t="shared" ref="C10:J10" si="4">C9/C$15</f>
        <v>0.15486725663716813</v>
      </c>
      <c r="D10" s="18">
        <f t="shared" si="4"/>
        <v>6.7567567567567571E-2</v>
      </c>
      <c r="E10" s="18" t="s">
        <v>14</v>
      </c>
      <c r="F10" s="18" t="s">
        <v>14</v>
      </c>
      <c r="G10" s="18">
        <f t="shared" si="4"/>
        <v>0.15143246930422918</v>
      </c>
      <c r="H10" s="18">
        <f t="shared" si="4"/>
        <v>5.2631578947368418E-2</v>
      </c>
      <c r="I10" s="20">
        <f t="shared" si="4"/>
        <v>0.22727272727272727</v>
      </c>
      <c r="J10" s="39">
        <f t="shared" si="4"/>
        <v>0.12967581047381546</v>
      </c>
    </row>
    <row r="11" spans="1:10" ht="25.5" customHeight="1" x14ac:dyDescent="0.25">
      <c r="A11" s="463" t="s">
        <v>52</v>
      </c>
      <c r="B11" s="155" t="s">
        <v>17</v>
      </c>
      <c r="C11" s="87">
        <v>43</v>
      </c>
      <c r="D11" s="88">
        <v>3</v>
      </c>
      <c r="E11" s="88" t="s">
        <v>13</v>
      </c>
      <c r="F11" s="88" t="s">
        <v>13</v>
      </c>
      <c r="G11" s="88">
        <v>31</v>
      </c>
      <c r="H11" s="88">
        <v>18</v>
      </c>
      <c r="I11" s="89">
        <v>0</v>
      </c>
      <c r="J11" s="179">
        <f t="shared" ref="J11" si="5">SUM(C11:I11)</f>
        <v>95</v>
      </c>
    </row>
    <row r="12" spans="1:10" ht="25.5" customHeight="1" x14ac:dyDescent="0.25">
      <c r="A12" s="464"/>
      <c r="B12" s="153" t="s">
        <v>23</v>
      </c>
      <c r="C12" s="17">
        <f t="shared" ref="C12:J12" si="6">C11/C$15</f>
        <v>9.5132743362831854E-2</v>
      </c>
      <c r="D12" s="18">
        <f t="shared" si="6"/>
        <v>4.0540540540540543E-2</v>
      </c>
      <c r="E12" s="18" t="s">
        <v>14</v>
      </c>
      <c r="F12" s="18" t="s">
        <v>14</v>
      </c>
      <c r="G12" s="18">
        <f t="shared" si="6"/>
        <v>4.229195088676671E-2</v>
      </c>
      <c r="H12" s="18">
        <f t="shared" si="6"/>
        <v>5.5727554179566562E-2</v>
      </c>
      <c r="I12" s="20">
        <f t="shared" si="6"/>
        <v>0</v>
      </c>
      <c r="J12" s="39">
        <f t="shared" si="6"/>
        <v>5.922693266832918E-2</v>
      </c>
    </row>
    <row r="13" spans="1:10" ht="25.5" customHeight="1" x14ac:dyDescent="0.25">
      <c r="A13" s="463" t="s">
        <v>53</v>
      </c>
      <c r="B13" s="155" t="s">
        <v>17</v>
      </c>
      <c r="C13" s="87">
        <v>3</v>
      </c>
      <c r="D13" s="88">
        <v>0</v>
      </c>
      <c r="E13" s="88" t="s">
        <v>13</v>
      </c>
      <c r="F13" s="88" t="s">
        <v>13</v>
      </c>
      <c r="G13" s="88">
        <v>8</v>
      </c>
      <c r="H13" s="88">
        <v>6</v>
      </c>
      <c r="I13" s="89">
        <v>0</v>
      </c>
      <c r="J13" s="179">
        <f t="shared" ref="J13" si="7">SUM(C13:I13)</f>
        <v>17</v>
      </c>
    </row>
    <row r="14" spans="1:10" ht="25.5" customHeight="1" thickBot="1" x14ac:dyDescent="0.3">
      <c r="A14" s="465"/>
      <c r="B14" s="153" t="s">
        <v>23</v>
      </c>
      <c r="C14" s="13">
        <f t="shared" ref="C14:J14" si="8">C13/C$15</f>
        <v>6.6371681415929203E-3</v>
      </c>
      <c r="D14" s="47">
        <f t="shared" si="8"/>
        <v>0</v>
      </c>
      <c r="E14" s="47" t="s">
        <v>14</v>
      </c>
      <c r="F14" s="47" t="s">
        <v>14</v>
      </c>
      <c r="G14" s="47">
        <f t="shared" si="8"/>
        <v>1.0914051841746248E-2</v>
      </c>
      <c r="H14" s="47">
        <f t="shared" si="8"/>
        <v>1.8575851393188854E-2</v>
      </c>
      <c r="I14" s="15">
        <f t="shared" si="8"/>
        <v>0</v>
      </c>
      <c r="J14" s="48">
        <f t="shared" si="8"/>
        <v>1.059850374064838E-2</v>
      </c>
    </row>
    <row r="15" spans="1:10" ht="27.75" customHeight="1" x14ac:dyDescent="0.25">
      <c r="A15" s="466" t="s">
        <v>54</v>
      </c>
      <c r="B15" s="148" t="s">
        <v>17</v>
      </c>
      <c r="C15" s="90">
        <f>C5+C7+C9+C11+C13</f>
        <v>452</v>
      </c>
      <c r="D15" s="91">
        <f>D5+D7+D9+D11+D13</f>
        <v>74</v>
      </c>
      <c r="E15" s="91" t="s">
        <v>13</v>
      </c>
      <c r="F15" s="91" t="s">
        <v>13</v>
      </c>
      <c r="G15" s="91">
        <f t="shared" ref="G15:J15" si="9">G5+G7+G9+G11+G13</f>
        <v>733</v>
      </c>
      <c r="H15" s="91">
        <f t="shared" si="9"/>
        <v>323</v>
      </c>
      <c r="I15" s="92">
        <f t="shared" si="9"/>
        <v>22</v>
      </c>
      <c r="J15" s="248">
        <f t="shared" si="9"/>
        <v>1604</v>
      </c>
    </row>
    <row r="16" spans="1:10" ht="27.75" customHeight="1" thickBot="1" x14ac:dyDescent="0.3">
      <c r="A16" s="467"/>
      <c r="B16" s="164" t="s">
        <v>23</v>
      </c>
      <c r="C16" s="22">
        <f t="shared" ref="C16:D16" si="10">C15/C$15</f>
        <v>1</v>
      </c>
      <c r="D16" s="23">
        <f t="shared" si="10"/>
        <v>1</v>
      </c>
      <c r="E16" s="23" t="s">
        <v>14</v>
      </c>
      <c r="F16" s="23" t="s">
        <v>14</v>
      </c>
      <c r="G16" s="23">
        <f t="shared" ref="G16:I16" si="11">G15/G$15</f>
        <v>1</v>
      </c>
      <c r="H16" s="23">
        <f t="shared" si="11"/>
        <v>1</v>
      </c>
      <c r="I16" s="25">
        <f t="shared" si="11"/>
        <v>1</v>
      </c>
      <c r="J16" s="43">
        <f>J15/J$15</f>
        <v>1</v>
      </c>
    </row>
    <row r="17" spans="1:10" ht="36" customHeight="1" thickBot="1" x14ac:dyDescent="0.3">
      <c r="A17" s="44"/>
      <c r="B17" s="28"/>
      <c r="C17" s="29"/>
      <c r="D17" s="29"/>
      <c r="E17" s="29"/>
      <c r="F17" s="29"/>
      <c r="G17" s="29"/>
      <c r="H17" s="29"/>
      <c r="I17" s="29"/>
      <c r="J17" s="29"/>
    </row>
    <row r="18" spans="1:10" ht="44.25" customHeight="1" x14ac:dyDescent="0.25">
      <c r="A18" s="249" t="s">
        <v>55</v>
      </c>
      <c r="B18" s="250" t="s">
        <v>17</v>
      </c>
      <c r="C18" s="251">
        <v>41</v>
      </c>
      <c r="D18" s="252">
        <v>0</v>
      </c>
      <c r="E18" s="252" t="s">
        <v>13</v>
      </c>
      <c r="F18" s="252" t="s">
        <v>13</v>
      </c>
      <c r="G18" s="252">
        <v>0</v>
      </c>
      <c r="H18" s="252">
        <v>0</v>
      </c>
      <c r="I18" s="253">
        <v>0</v>
      </c>
      <c r="J18" s="254">
        <f>SUM(C18:I18)</f>
        <v>41</v>
      </c>
    </row>
    <row r="19" spans="1:10" ht="44.25" customHeight="1" thickBot="1" x14ac:dyDescent="0.3">
      <c r="A19" s="255" t="s">
        <v>56</v>
      </c>
      <c r="B19" s="164" t="s">
        <v>17</v>
      </c>
      <c r="C19" s="256">
        <f t="shared" ref="C19:D19" si="12">C20-C15-C18</f>
        <v>0</v>
      </c>
      <c r="D19" s="257">
        <f t="shared" si="12"/>
        <v>0</v>
      </c>
      <c r="E19" s="257" t="s">
        <v>13</v>
      </c>
      <c r="F19" s="257" t="s">
        <v>13</v>
      </c>
      <c r="G19" s="257">
        <f t="shared" ref="G19:J19" si="13">G20-G15-G18</f>
        <v>0</v>
      </c>
      <c r="H19" s="257">
        <f t="shared" si="13"/>
        <v>0</v>
      </c>
      <c r="I19" s="258">
        <f t="shared" si="13"/>
        <v>0</v>
      </c>
      <c r="J19" s="259">
        <f t="shared" si="13"/>
        <v>0</v>
      </c>
    </row>
    <row r="20" spans="1:10" ht="44.25" customHeight="1" thickBot="1" x14ac:dyDescent="0.3">
      <c r="A20" s="260" t="s">
        <v>18</v>
      </c>
      <c r="B20" s="164" t="s">
        <v>17</v>
      </c>
      <c r="C20" s="256">
        <v>493</v>
      </c>
      <c r="D20" s="257">
        <v>74</v>
      </c>
      <c r="E20" s="257" t="s">
        <v>13</v>
      </c>
      <c r="F20" s="257" t="s">
        <v>13</v>
      </c>
      <c r="G20" s="257">
        <v>733</v>
      </c>
      <c r="H20" s="257">
        <v>323</v>
      </c>
      <c r="I20" s="258">
        <v>22</v>
      </c>
      <c r="J20" s="259">
        <f>SUM(C20:I20)</f>
        <v>1645</v>
      </c>
    </row>
    <row r="21" spans="1:10" ht="54.75" customHeight="1" thickBot="1" x14ac:dyDescent="0.3">
      <c r="A21" s="45"/>
      <c r="B21" s="44"/>
      <c r="C21" s="49"/>
      <c r="D21" s="49"/>
      <c r="E21" s="49"/>
      <c r="F21" s="49"/>
      <c r="G21" s="49"/>
      <c r="H21" s="49"/>
      <c r="I21" s="49"/>
      <c r="J21" s="50"/>
    </row>
    <row r="22" spans="1:10" ht="42" customHeight="1" x14ac:dyDescent="0.25">
      <c r="A22" s="390" t="s">
        <v>19</v>
      </c>
      <c r="B22" s="391"/>
      <c r="C22" s="391"/>
      <c r="D22" s="31"/>
      <c r="E22" s="31"/>
      <c r="F22" s="31"/>
      <c r="G22" s="31"/>
      <c r="H22" s="31"/>
      <c r="I22" s="31"/>
      <c r="J22" s="32"/>
    </row>
    <row r="23" spans="1:10" ht="42" customHeight="1" x14ac:dyDescent="0.25">
      <c r="A23" s="392" t="s">
        <v>20</v>
      </c>
      <c r="B23" s="393"/>
      <c r="C23" s="139">
        <v>1</v>
      </c>
      <c r="D23" s="167">
        <v>1</v>
      </c>
      <c r="E23" s="167">
        <v>0</v>
      </c>
      <c r="F23" s="167">
        <v>0</v>
      </c>
      <c r="G23" s="167">
        <v>1</v>
      </c>
      <c r="H23" s="167">
        <v>1</v>
      </c>
      <c r="I23" s="167">
        <v>1</v>
      </c>
      <c r="J23" s="168">
        <f>SUM(C23:I23)</f>
        <v>5</v>
      </c>
    </row>
    <row r="24" spans="1:10" ht="42" customHeight="1" thickBot="1" x14ac:dyDescent="0.3">
      <c r="A24" s="394" t="s">
        <v>125</v>
      </c>
      <c r="B24" s="395"/>
      <c r="C24" s="169">
        <v>1</v>
      </c>
      <c r="D24" s="170">
        <v>1</v>
      </c>
      <c r="E24" s="170">
        <v>1</v>
      </c>
      <c r="F24" s="170">
        <v>1</v>
      </c>
      <c r="G24" s="170">
        <v>1</v>
      </c>
      <c r="H24" s="170">
        <v>1</v>
      </c>
      <c r="I24" s="171">
        <v>1</v>
      </c>
      <c r="J24" s="172">
        <f>SUM(C24:I24)</f>
        <v>7</v>
      </c>
    </row>
    <row r="25" spans="1:10" ht="31.5" customHeight="1" x14ac:dyDescent="0.25">
      <c r="A25" s="5" t="s">
        <v>21</v>
      </c>
      <c r="B25" s="6"/>
      <c r="C25" s="7"/>
      <c r="D25" s="7"/>
      <c r="E25" s="7"/>
      <c r="F25" s="7"/>
      <c r="G25" s="7"/>
      <c r="H25" s="7"/>
      <c r="I25" s="7"/>
      <c r="J25" s="7"/>
    </row>
  </sheetData>
  <mergeCells count="13">
    <mergeCell ref="A7:A8"/>
    <mergeCell ref="A1:J1"/>
    <mergeCell ref="A2:J2"/>
    <mergeCell ref="A3:B4"/>
    <mergeCell ref="C3:J3"/>
    <mergeCell ref="A5:A6"/>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9" scale="52"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1"/>
  <sheetViews>
    <sheetView zoomScale="71" zoomScaleNormal="71" workbookViewId="0">
      <selection sqref="A1:J1"/>
    </sheetView>
  </sheetViews>
  <sheetFormatPr baseColWidth="10" defaultRowHeight="15" x14ac:dyDescent="0.25"/>
  <cols>
    <col min="1" max="1" width="33.7109375" customWidth="1"/>
    <col min="2" max="2" width="12.140625" style="8" customWidth="1"/>
    <col min="3" max="10" width="22.5703125" customWidth="1"/>
  </cols>
  <sheetData>
    <row r="1" spans="1:10" ht="57" customHeight="1" x14ac:dyDescent="0.25">
      <c r="A1" s="468" t="s">
        <v>133</v>
      </c>
      <c r="B1" s="468"/>
      <c r="C1" s="468"/>
      <c r="D1" s="468"/>
      <c r="E1" s="468"/>
      <c r="F1" s="468"/>
      <c r="G1" s="468"/>
      <c r="H1" s="468"/>
      <c r="I1" s="468"/>
      <c r="J1" s="468"/>
    </row>
    <row r="2" spans="1:10" ht="57" customHeight="1" thickBot="1" x14ac:dyDescent="0.3">
      <c r="A2" s="468" t="s">
        <v>149</v>
      </c>
      <c r="B2" s="468"/>
      <c r="C2" s="469"/>
      <c r="D2" s="469"/>
      <c r="E2" s="469"/>
      <c r="F2" s="469"/>
      <c r="G2" s="469"/>
      <c r="H2" s="469"/>
      <c r="I2" s="469"/>
      <c r="J2" s="469"/>
    </row>
    <row r="3" spans="1:10" ht="51.75" customHeight="1" thickBot="1" x14ac:dyDescent="0.3">
      <c r="A3" s="405" t="s">
        <v>57</v>
      </c>
      <c r="B3" s="409"/>
      <c r="C3" s="412" t="s">
        <v>1</v>
      </c>
      <c r="D3" s="413"/>
      <c r="E3" s="413"/>
      <c r="F3" s="413"/>
      <c r="G3" s="413"/>
      <c r="H3" s="413"/>
      <c r="I3" s="413"/>
      <c r="J3" s="414"/>
    </row>
    <row r="4" spans="1:10" ht="48" customHeight="1" thickBot="1" x14ac:dyDescent="0.3">
      <c r="A4" s="410"/>
      <c r="B4" s="411"/>
      <c r="C4" s="35" t="s">
        <v>2</v>
      </c>
      <c r="D4" s="36" t="s">
        <v>3</v>
      </c>
      <c r="E4" s="36" t="s">
        <v>4</v>
      </c>
      <c r="F4" s="36" t="s">
        <v>5</v>
      </c>
      <c r="G4" s="36" t="s">
        <v>6</v>
      </c>
      <c r="H4" s="36" t="s">
        <v>7</v>
      </c>
      <c r="I4" s="37" t="s">
        <v>8</v>
      </c>
      <c r="J4" s="38" t="s">
        <v>9</v>
      </c>
    </row>
    <row r="5" spans="1:10" ht="25.5" customHeight="1" x14ac:dyDescent="0.25">
      <c r="A5" s="474" t="s">
        <v>58</v>
      </c>
      <c r="B5" s="155" t="s">
        <v>17</v>
      </c>
      <c r="C5" s="84">
        <v>445</v>
      </c>
      <c r="D5" s="85">
        <v>58</v>
      </c>
      <c r="E5" s="85" t="s">
        <v>13</v>
      </c>
      <c r="F5" s="85" t="s">
        <v>13</v>
      </c>
      <c r="G5" s="85">
        <v>624</v>
      </c>
      <c r="H5" s="85">
        <v>268</v>
      </c>
      <c r="I5" s="86">
        <v>18</v>
      </c>
      <c r="J5" s="173">
        <f>SUM(C5:I5)</f>
        <v>1413</v>
      </c>
    </row>
    <row r="6" spans="1:10" ht="25.5" customHeight="1" x14ac:dyDescent="0.25">
      <c r="A6" s="475"/>
      <c r="B6" s="153" t="s">
        <v>23</v>
      </c>
      <c r="C6" s="17">
        <f t="shared" ref="C6:J6" si="0">C5/C$11</f>
        <v>0.91942148760330578</v>
      </c>
      <c r="D6" s="18">
        <f t="shared" si="0"/>
        <v>0.78378378378378377</v>
      </c>
      <c r="E6" s="19" t="s">
        <v>14</v>
      </c>
      <c r="F6" s="19" t="s">
        <v>14</v>
      </c>
      <c r="G6" s="18">
        <f t="shared" si="0"/>
        <v>0.85129604365620737</v>
      </c>
      <c r="H6" s="18" t="s">
        <v>14</v>
      </c>
      <c r="I6" s="20">
        <f t="shared" si="0"/>
        <v>0.81818181818181823</v>
      </c>
      <c r="J6" s="39">
        <f t="shared" si="0"/>
        <v>0.86369193154034229</v>
      </c>
    </row>
    <row r="7" spans="1:10" ht="25.5" customHeight="1" x14ac:dyDescent="0.25">
      <c r="A7" s="471" t="s">
        <v>59</v>
      </c>
      <c r="B7" s="155" t="s">
        <v>17</v>
      </c>
      <c r="C7" s="87">
        <v>18</v>
      </c>
      <c r="D7" s="88">
        <v>9</v>
      </c>
      <c r="E7" s="88" t="s">
        <v>13</v>
      </c>
      <c r="F7" s="88" t="s">
        <v>13</v>
      </c>
      <c r="G7" s="88">
        <v>59</v>
      </c>
      <c r="H7" s="88">
        <v>30</v>
      </c>
      <c r="I7" s="89">
        <v>2</v>
      </c>
      <c r="J7" s="179">
        <f t="shared" ref="J7" si="1">SUM(C7:I7)</f>
        <v>118</v>
      </c>
    </row>
    <row r="8" spans="1:10" ht="25.5" customHeight="1" x14ac:dyDescent="0.25">
      <c r="A8" s="475"/>
      <c r="B8" s="153" t="s">
        <v>23</v>
      </c>
      <c r="C8" s="17">
        <f t="shared" ref="C8:J8" si="2">C7/C$11</f>
        <v>3.71900826446281E-2</v>
      </c>
      <c r="D8" s="18">
        <f t="shared" si="2"/>
        <v>0.12162162162162163</v>
      </c>
      <c r="E8" s="18" t="s">
        <v>14</v>
      </c>
      <c r="F8" s="18" t="s">
        <v>14</v>
      </c>
      <c r="G8" s="18">
        <f t="shared" si="2"/>
        <v>8.0491132332878579E-2</v>
      </c>
      <c r="H8" s="18" t="s">
        <v>14</v>
      </c>
      <c r="I8" s="20">
        <f t="shared" si="2"/>
        <v>9.0909090909090912E-2</v>
      </c>
      <c r="J8" s="39">
        <f t="shared" si="2"/>
        <v>7.2127139364303178E-2</v>
      </c>
    </row>
    <row r="9" spans="1:10" ht="25.5" customHeight="1" x14ac:dyDescent="0.25">
      <c r="A9" s="471" t="s">
        <v>60</v>
      </c>
      <c r="B9" s="174" t="s">
        <v>17</v>
      </c>
      <c r="C9" s="175">
        <v>21</v>
      </c>
      <c r="D9" s="176">
        <v>7</v>
      </c>
      <c r="E9" s="176" t="s">
        <v>13</v>
      </c>
      <c r="F9" s="176" t="s">
        <v>13</v>
      </c>
      <c r="G9" s="176">
        <v>50</v>
      </c>
      <c r="H9" s="176">
        <v>25</v>
      </c>
      <c r="I9" s="177">
        <v>2</v>
      </c>
      <c r="J9" s="178">
        <f t="shared" ref="J9" si="3">SUM(C9:I9)</f>
        <v>105</v>
      </c>
    </row>
    <row r="10" spans="1:10" ht="25.5" customHeight="1" thickBot="1" x14ac:dyDescent="0.3">
      <c r="A10" s="472"/>
      <c r="B10" s="164" t="s">
        <v>23</v>
      </c>
      <c r="C10" s="40">
        <f t="shared" ref="C10:J10" si="4">C9/C$11</f>
        <v>4.3388429752066117E-2</v>
      </c>
      <c r="D10" s="41">
        <f t="shared" si="4"/>
        <v>9.45945945945946E-2</v>
      </c>
      <c r="E10" s="41" t="s">
        <v>14</v>
      </c>
      <c r="F10" s="41" t="s">
        <v>14</v>
      </c>
      <c r="G10" s="41">
        <f t="shared" si="4"/>
        <v>6.8212824010914053E-2</v>
      </c>
      <c r="H10" s="41" t="s">
        <v>14</v>
      </c>
      <c r="I10" s="42">
        <f t="shared" si="4"/>
        <v>9.0909090909090912E-2</v>
      </c>
      <c r="J10" s="52">
        <f t="shared" si="4"/>
        <v>6.4180929095354528E-2</v>
      </c>
    </row>
    <row r="11" spans="1:10" ht="27.75" customHeight="1" x14ac:dyDescent="0.25">
      <c r="A11" s="473" t="s">
        <v>61</v>
      </c>
      <c r="B11" s="155" t="s">
        <v>17</v>
      </c>
      <c r="C11" s="261">
        <f t="shared" ref="C11:I11" si="5">C5+C7++C9</f>
        <v>484</v>
      </c>
      <c r="D11" s="262">
        <f t="shared" si="5"/>
        <v>74</v>
      </c>
      <c r="E11" s="262" t="s">
        <v>13</v>
      </c>
      <c r="F11" s="262" t="s">
        <v>13</v>
      </c>
      <c r="G11" s="262">
        <f t="shared" si="5"/>
        <v>733</v>
      </c>
      <c r="H11" s="262">
        <f t="shared" si="5"/>
        <v>323</v>
      </c>
      <c r="I11" s="263">
        <f t="shared" si="5"/>
        <v>22</v>
      </c>
      <c r="J11" s="181">
        <f>J5+J7+J9</f>
        <v>1636</v>
      </c>
    </row>
    <row r="12" spans="1:10" ht="27.75" customHeight="1" thickBot="1" x14ac:dyDescent="0.3">
      <c r="A12" s="410"/>
      <c r="B12" s="164" t="s">
        <v>23</v>
      </c>
      <c r="C12" s="22">
        <f t="shared" ref="C12:I12" si="6">C11/C$11</f>
        <v>1</v>
      </c>
      <c r="D12" s="23">
        <f t="shared" si="6"/>
        <v>1</v>
      </c>
      <c r="E12" s="23" t="s">
        <v>14</v>
      </c>
      <c r="F12" s="23" t="s">
        <v>14</v>
      </c>
      <c r="G12" s="23">
        <f t="shared" si="6"/>
        <v>1</v>
      </c>
      <c r="H12" s="23">
        <f t="shared" si="6"/>
        <v>1</v>
      </c>
      <c r="I12" s="25">
        <f t="shared" si="6"/>
        <v>1</v>
      </c>
      <c r="J12" s="43">
        <f>J11/J$11</f>
        <v>1</v>
      </c>
    </row>
    <row r="13" spans="1:10" ht="36" customHeight="1" thickBot="1" x14ac:dyDescent="0.3">
      <c r="A13" s="44"/>
      <c r="B13" s="28"/>
      <c r="C13" s="29"/>
      <c r="D13" s="29"/>
      <c r="E13" s="29"/>
      <c r="F13" s="29"/>
      <c r="G13" s="29"/>
      <c r="H13" s="29"/>
      <c r="I13" s="29"/>
      <c r="J13" s="29"/>
    </row>
    <row r="14" spans="1:10" ht="48.75" customHeight="1" x14ac:dyDescent="0.25">
      <c r="A14" s="249" t="s">
        <v>62</v>
      </c>
      <c r="B14" s="264" t="s">
        <v>17</v>
      </c>
      <c r="C14" s="265">
        <v>9</v>
      </c>
      <c r="D14" s="266">
        <v>0</v>
      </c>
      <c r="E14" s="266" t="s">
        <v>13</v>
      </c>
      <c r="F14" s="266" t="s">
        <v>13</v>
      </c>
      <c r="G14" s="266">
        <v>0</v>
      </c>
      <c r="H14" s="266">
        <v>0</v>
      </c>
      <c r="I14" s="267">
        <v>0</v>
      </c>
      <c r="J14" s="268">
        <f>SUM(C14:I14)</f>
        <v>9</v>
      </c>
    </row>
    <row r="15" spans="1:10" ht="48.75" customHeight="1" thickBot="1" x14ac:dyDescent="0.3">
      <c r="A15" s="269" t="s">
        <v>56</v>
      </c>
      <c r="B15" s="270" t="s">
        <v>17</v>
      </c>
      <c r="C15" s="256">
        <f t="shared" ref="C15:J15" si="7">C16-C11-C14</f>
        <v>0</v>
      </c>
      <c r="D15" s="257">
        <f t="shared" si="7"/>
        <v>0</v>
      </c>
      <c r="E15" s="257" t="s">
        <v>13</v>
      </c>
      <c r="F15" s="257" t="s">
        <v>13</v>
      </c>
      <c r="G15" s="257">
        <f t="shared" si="7"/>
        <v>0</v>
      </c>
      <c r="H15" s="257">
        <v>276</v>
      </c>
      <c r="I15" s="258">
        <f t="shared" si="7"/>
        <v>0</v>
      </c>
      <c r="J15" s="259">
        <f t="shared" si="7"/>
        <v>0</v>
      </c>
    </row>
    <row r="16" spans="1:10" ht="48.75" customHeight="1" thickBot="1" x14ac:dyDescent="0.3">
      <c r="A16" s="271" t="s">
        <v>18</v>
      </c>
      <c r="B16" s="194" t="s">
        <v>17</v>
      </c>
      <c r="C16" s="256">
        <v>493</v>
      </c>
      <c r="D16" s="257">
        <v>74</v>
      </c>
      <c r="E16" s="257" t="s">
        <v>13</v>
      </c>
      <c r="F16" s="257" t="s">
        <v>13</v>
      </c>
      <c r="G16" s="257">
        <v>733</v>
      </c>
      <c r="H16" s="257">
        <v>323</v>
      </c>
      <c r="I16" s="258">
        <v>22</v>
      </c>
      <c r="J16" s="259">
        <f>SUM(C16:I16)</f>
        <v>1645</v>
      </c>
    </row>
    <row r="17" spans="1:10" ht="54.75" customHeight="1" thickBot="1" x14ac:dyDescent="0.3">
      <c r="A17" s="45"/>
      <c r="B17" s="44"/>
      <c r="C17" s="49"/>
      <c r="D17" s="49"/>
      <c r="E17" s="49"/>
      <c r="F17" s="49"/>
      <c r="G17" s="49"/>
      <c r="H17" s="49"/>
      <c r="I17" s="49"/>
      <c r="J17" s="50"/>
    </row>
    <row r="18" spans="1:10" ht="36" customHeight="1" x14ac:dyDescent="0.25">
      <c r="A18" s="390" t="s">
        <v>19</v>
      </c>
      <c r="B18" s="391"/>
      <c r="C18" s="391"/>
      <c r="D18" s="31"/>
      <c r="E18" s="31"/>
      <c r="F18" s="31"/>
      <c r="G18" s="31"/>
      <c r="H18" s="31"/>
      <c r="I18" s="31"/>
      <c r="J18" s="32"/>
    </row>
    <row r="19" spans="1:10" ht="36" customHeight="1" x14ac:dyDescent="0.25">
      <c r="A19" s="392" t="s">
        <v>20</v>
      </c>
      <c r="B19" s="393"/>
      <c r="C19" s="272">
        <v>1</v>
      </c>
      <c r="D19" s="167">
        <v>1</v>
      </c>
      <c r="E19" s="167">
        <v>0</v>
      </c>
      <c r="F19" s="167">
        <v>0</v>
      </c>
      <c r="G19" s="167">
        <v>1</v>
      </c>
      <c r="H19" s="167">
        <v>1</v>
      </c>
      <c r="I19" s="167">
        <v>1</v>
      </c>
      <c r="J19" s="168">
        <f>SUM(C19:I19)</f>
        <v>5</v>
      </c>
    </row>
    <row r="20" spans="1:10" ht="36" customHeight="1" thickBot="1" x14ac:dyDescent="0.3">
      <c r="A20" s="394" t="s">
        <v>125</v>
      </c>
      <c r="B20" s="395"/>
      <c r="C20" s="169">
        <v>1</v>
      </c>
      <c r="D20" s="170">
        <v>1</v>
      </c>
      <c r="E20" s="170">
        <v>1</v>
      </c>
      <c r="F20" s="170">
        <v>1</v>
      </c>
      <c r="G20" s="170">
        <v>1</v>
      </c>
      <c r="H20" s="170">
        <v>1</v>
      </c>
      <c r="I20" s="171">
        <v>1</v>
      </c>
      <c r="J20" s="172">
        <f>SUM(C20:I20)</f>
        <v>7</v>
      </c>
    </row>
    <row r="21" spans="1:10" ht="31.5" customHeight="1" x14ac:dyDescent="0.25">
      <c r="A21" s="5" t="s">
        <v>21</v>
      </c>
      <c r="B21" s="6"/>
      <c r="C21" s="7"/>
      <c r="D21" s="7"/>
      <c r="E21" s="7"/>
      <c r="F21" s="7"/>
      <c r="G21" s="7"/>
      <c r="H21" s="7"/>
      <c r="I21" s="7"/>
      <c r="J21" s="7"/>
    </row>
  </sheetData>
  <mergeCells count="11">
    <mergeCell ref="A7:A8"/>
    <mergeCell ref="A1:J1"/>
    <mergeCell ref="A2:J2"/>
    <mergeCell ref="A3:B4"/>
    <mergeCell ref="C3:J3"/>
    <mergeCell ref="A5:A6"/>
    <mergeCell ref="A9:A10"/>
    <mergeCell ref="A11:A12"/>
    <mergeCell ref="A18:C18"/>
    <mergeCell ref="A19:B19"/>
    <mergeCell ref="A20:B20"/>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2"/>
  <sheetViews>
    <sheetView topLeftCell="A21" zoomScale="64" zoomScaleNormal="64" workbookViewId="0">
      <selection activeCell="A34" sqref="A34:XFD34"/>
    </sheetView>
  </sheetViews>
  <sheetFormatPr baseColWidth="10" defaultRowHeight="15" x14ac:dyDescent="0.25"/>
  <cols>
    <col min="1" max="1" width="54.5703125" style="98" customWidth="1"/>
    <col min="2" max="2" width="17.28515625" style="98" customWidth="1"/>
    <col min="3" max="10" width="26.140625" style="98" customWidth="1"/>
    <col min="11" max="16384" width="11.42578125" style="98"/>
  </cols>
  <sheetData>
    <row r="1" spans="1:10" ht="57" customHeight="1" x14ac:dyDescent="0.25">
      <c r="A1" s="488" t="s">
        <v>134</v>
      </c>
      <c r="B1" s="488"/>
      <c r="C1" s="488"/>
      <c r="D1" s="488"/>
      <c r="E1" s="488"/>
      <c r="F1" s="488"/>
      <c r="G1" s="488"/>
      <c r="H1" s="488"/>
      <c r="I1" s="488"/>
      <c r="J1" s="488"/>
    </row>
    <row r="2" spans="1:10" ht="42" customHeight="1" thickBot="1" x14ac:dyDescent="0.3">
      <c r="A2" s="489" t="s">
        <v>150</v>
      </c>
      <c r="B2" s="489"/>
      <c r="C2" s="490"/>
      <c r="D2" s="490"/>
      <c r="E2" s="490"/>
      <c r="F2" s="490"/>
      <c r="G2" s="490"/>
      <c r="H2" s="490"/>
      <c r="I2" s="490"/>
      <c r="J2" s="490"/>
    </row>
    <row r="3" spans="1:10" ht="51.75" customHeight="1" thickBot="1" x14ac:dyDescent="0.3">
      <c r="A3" s="491" t="s">
        <v>63</v>
      </c>
      <c r="B3" s="492"/>
      <c r="C3" s="412" t="s">
        <v>1</v>
      </c>
      <c r="D3" s="413"/>
      <c r="E3" s="413"/>
      <c r="F3" s="413"/>
      <c r="G3" s="413"/>
      <c r="H3" s="413"/>
      <c r="I3" s="413"/>
      <c r="J3" s="414"/>
    </row>
    <row r="4" spans="1:10" ht="57.75" customHeight="1" thickBot="1" x14ac:dyDescent="0.3">
      <c r="A4" s="493"/>
      <c r="B4" s="494"/>
      <c r="C4" s="53" t="s">
        <v>2</v>
      </c>
      <c r="D4" s="94" t="s">
        <v>3</v>
      </c>
      <c r="E4" s="94" t="s">
        <v>4</v>
      </c>
      <c r="F4" s="94" t="s">
        <v>5</v>
      </c>
      <c r="G4" s="94" t="s">
        <v>6</v>
      </c>
      <c r="H4" s="54" t="s">
        <v>7</v>
      </c>
      <c r="I4" s="95" t="s">
        <v>8</v>
      </c>
      <c r="J4" s="55" t="s">
        <v>9</v>
      </c>
    </row>
    <row r="5" spans="1:10" ht="31.5" customHeight="1" x14ac:dyDescent="0.25">
      <c r="A5" s="495" t="s">
        <v>64</v>
      </c>
      <c r="B5" s="273" t="s">
        <v>17</v>
      </c>
      <c r="C5" s="274">
        <v>26</v>
      </c>
      <c r="D5" s="275">
        <v>2</v>
      </c>
      <c r="E5" s="275" t="s">
        <v>13</v>
      </c>
      <c r="F5" s="275" t="s">
        <v>13</v>
      </c>
      <c r="G5" s="275">
        <v>25</v>
      </c>
      <c r="H5" s="275">
        <v>15</v>
      </c>
      <c r="I5" s="276">
        <v>1</v>
      </c>
      <c r="J5" s="277">
        <f>SUM(C5:I5)</f>
        <v>69</v>
      </c>
    </row>
    <row r="6" spans="1:10" ht="31.5" customHeight="1" x14ac:dyDescent="0.25">
      <c r="A6" s="486"/>
      <c r="B6" s="278" t="s">
        <v>23</v>
      </c>
      <c r="C6" s="56">
        <f t="shared" ref="C6:J6" si="0">C5/C$21</f>
        <v>6.7183462532299745E-2</v>
      </c>
      <c r="D6" s="57">
        <f t="shared" si="0"/>
        <v>2.8169014084507043E-2</v>
      </c>
      <c r="E6" s="57" t="s">
        <v>14</v>
      </c>
      <c r="F6" s="57" t="s">
        <v>14</v>
      </c>
      <c r="G6" s="57">
        <f t="shared" si="0"/>
        <v>3.4722222222222224E-2</v>
      </c>
      <c r="H6" s="57">
        <f t="shared" si="0"/>
        <v>4.746835443037975E-2</v>
      </c>
      <c r="I6" s="58">
        <f t="shared" si="0"/>
        <v>4.5454545454545456E-2</v>
      </c>
      <c r="J6" s="59">
        <f t="shared" si="0"/>
        <v>4.5514511873350927E-2</v>
      </c>
    </row>
    <row r="7" spans="1:10" ht="25.5" customHeight="1" x14ac:dyDescent="0.25">
      <c r="A7" s="485" t="s">
        <v>65</v>
      </c>
      <c r="B7" s="279" t="s">
        <v>17</v>
      </c>
      <c r="C7" s="280">
        <v>30</v>
      </c>
      <c r="D7" s="281">
        <v>9</v>
      </c>
      <c r="E7" s="281" t="s">
        <v>13</v>
      </c>
      <c r="F7" s="281" t="s">
        <v>13</v>
      </c>
      <c r="G7" s="281">
        <v>99</v>
      </c>
      <c r="H7" s="281">
        <v>35</v>
      </c>
      <c r="I7" s="282">
        <v>4</v>
      </c>
      <c r="J7" s="283">
        <f t="shared" ref="J7" si="1">SUM(C7:I7)</f>
        <v>177</v>
      </c>
    </row>
    <row r="8" spans="1:10" ht="25.5" customHeight="1" x14ac:dyDescent="0.25">
      <c r="A8" s="486"/>
      <c r="B8" s="278" t="s">
        <v>23</v>
      </c>
      <c r="C8" s="56">
        <f t="shared" ref="C8:J22" si="2">C7/C$21</f>
        <v>7.7519379844961239E-2</v>
      </c>
      <c r="D8" s="57">
        <f t="shared" si="2"/>
        <v>0.12676056338028169</v>
      </c>
      <c r="E8" s="57" t="s">
        <v>14</v>
      </c>
      <c r="F8" s="57" t="s">
        <v>14</v>
      </c>
      <c r="G8" s="57">
        <f t="shared" si="2"/>
        <v>0.13750000000000001</v>
      </c>
      <c r="H8" s="57">
        <f t="shared" si="2"/>
        <v>0.11075949367088607</v>
      </c>
      <c r="I8" s="58">
        <f t="shared" si="2"/>
        <v>0.18181818181818182</v>
      </c>
      <c r="J8" s="59">
        <f t="shared" si="2"/>
        <v>0.11675461741424802</v>
      </c>
    </row>
    <row r="9" spans="1:10" ht="33.75" customHeight="1" x14ac:dyDescent="0.25">
      <c r="A9" s="485" t="s">
        <v>66</v>
      </c>
      <c r="B9" s="279" t="s">
        <v>17</v>
      </c>
      <c r="C9" s="280">
        <v>216</v>
      </c>
      <c r="D9" s="281">
        <v>27</v>
      </c>
      <c r="E9" s="281" t="s">
        <v>13</v>
      </c>
      <c r="F9" s="281" t="s">
        <v>13</v>
      </c>
      <c r="G9" s="281">
        <v>367</v>
      </c>
      <c r="H9" s="281">
        <v>129</v>
      </c>
      <c r="I9" s="282">
        <v>12</v>
      </c>
      <c r="J9" s="283">
        <f t="shared" ref="J9" si="3">SUM(C9:I9)</f>
        <v>751</v>
      </c>
    </row>
    <row r="10" spans="1:10" ht="33.75" customHeight="1" x14ac:dyDescent="0.25">
      <c r="A10" s="486"/>
      <c r="B10" s="278" t="s">
        <v>23</v>
      </c>
      <c r="C10" s="56">
        <f t="shared" ref="C10:J10" si="4">C9/C$21</f>
        <v>0.55813953488372092</v>
      </c>
      <c r="D10" s="57">
        <f t="shared" si="4"/>
        <v>0.38028169014084506</v>
      </c>
      <c r="E10" s="57" t="s">
        <v>14</v>
      </c>
      <c r="F10" s="57" t="s">
        <v>14</v>
      </c>
      <c r="G10" s="57">
        <f t="shared" si="4"/>
        <v>0.50972222222222219</v>
      </c>
      <c r="H10" s="57">
        <f t="shared" si="2"/>
        <v>0.40822784810126583</v>
      </c>
      <c r="I10" s="58">
        <f t="shared" si="4"/>
        <v>0.54545454545454541</v>
      </c>
      <c r="J10" s="59">
        <f t="shared" si="4"/>
        <v>0.49538258575197891</v>
      </c>
    </row>
    <row r="11" spans="1:10" ht="25.5" customHeight="1" x14ac:dyDescent="0.25">
      <c r="A11" s="485" t="s">
        <v>67</v>
      </c>
      <c r="B11" s="279" t="s">
        <v>17</v>
      </c>
      <c r="C11" s="280">
        <v>62</v>
      </c>
      <c r="D11" s="281">
        <v>4</v>
      </c>
      <c r="E11" s="281" t="s">
        <v>13</v>
      </c>
      <c r="F11" s="281" t="s">
        <v>13</v>
      </c>
      <c r="G11" s="281">
        <v>25</v>
      </c>
      <c r="H11" s="281">
        <v>26</v>
      </c>
      <c r="I11" s="282">
        <v>3</v>
      </c>
      <c r="J11" s="283">
        <f t="shared" ref="J11" si="5">SUM(C11:I11)</f>
        <v>120</v>
      </c>
    </row>
    <row r="12" spans="1:10" ht="25.5" customHeight="1" x14ac:dyDescent="0.25">
      <c r="A12" s="486"/>
      <c r="B12" s="278" t="s">
        <v>23</v>
      </c>
      <c r="C12" s="56">
        <f t="shared" ref="C12:J12" si="6">C11/C$21</f>
        <v>0.16020671834625322</v>
      </c>
      <c r="D12" s="57">
        <f t="shared" si="6"/>
        <v>5.6338028169014086E-2</v>
      </c>
      <c r="E12" s="57" t="s">
        <v>14</v>
      </c>
      <c r="F12" s="57" t="s">
        <v>14</v>
      </c>
      <c r="G12" s="57">
        <f t="shared" si="6"/>
        <v>3.4722222222222224E-2</v>
      </c>
      <c r="H12" s="57">
        <f t="shared" si="2"/>
        <v>8.2278481012658222E-2</v>
      </c>
      <c r="I12" s="58">
        <f t="shared" si="6"/>
        <v>0.13636363636363635</v>
      </c>
      <c r="J12" s="59">
        <f t="shared" si="6"/>
        <v>7.9155672823219003E-2</v>
      </c>
    </row>
    <row r="13" spans="1:10" ht="25.5" customHeight="1" x14ac:dyDescent="0.25">
      <c r="A13" s="485" t="s">
        <v>68</v>
      </c>
      <c r="B13" s="279" t="s">
        <v>17</v>
      </c>
      <c r="C13" s="280">
        <v>8</v>
      </c>
      <c r="D13" s="281">
        <v>3</v>
      </c>
      <c r="E13" s="281" t="s">
        <v>13</v>
      </c>
      <c r="F13" s="281" t="s">
        <v>13</v>
      </c>
      <c r="G13" s="281">
        <v>49</v>
      </c>
      <c r="H13" s="281">
        <v>13</v>
      </c>
      <c r="I13" s="282">
        <v>0</v>
      </c>
      <c r="J13" s="283">
        <f t="shared" ref="J13" si="7">SUM(C13:I13)</f>
        <v>73</v>
      </c>
    </row>
    <row r="14" spans="1:10" ht="25.5" customHeight="1" x14ac:dyDescent="0.25">
      <c r="A14" s="486"/>
      <c r="B14" s="278" t="s">
        <v>23</v>
      </c>
      <c r="C14" s="56">
        <f t="shared" ref="C14:J14" si="8">C13/C$21</f>
        <v>2.0671834625322998E-2</v>
      </c>
      <c r="D14" s="57">
        <f t="shared" si="8"/>
        <v>4.2253521126760563E-2</v>
      </c>
      <c r="E14" s="57" t="s">
        <v>14</v>
      </c>
      <c r="F14" s="57" t="s">
        <v>14</v>
      </c>
      <c r="G14" s="57">
        <f t="shared" si="8"/>
        <v>6.805555555555555E-2</v>
      </c>
      <c r="H14" s="57">
        <f t="shared" si="2"/>
        <v>4.1139240506329111E-2</v>
      </c>
      <c r="I14" s="58">
        <f t="shared" si="8"/>
        <v>0</v>
      </c>
      <c r="J14" s="59">
        <f t="shared" si="8"/>
        <v>4.8153034300791556E-2</v>
      </c>
    </row>
    <row r="15" spans="1:10" ht="25.5" customHeight="1" x14ac:dyDescent="0.25">
      <c r="A15" s="485" t="s">
        <v>69</v>
      </c>
      <c r="B15" s="279" t="s">
        <v>17</v>
      </c>
      <c r="C15" s="280">
        <v>4</v>
      </c>
      <c r="D15" s="281">
        <v>0</v>
      </c>
      <c r="E15" s="281" t="s">
        <v>13</v>
      </c>
      <c r="F15" s="281" t="s">
        <v>13</v>
      </c>
      <c r="G15" s="281">
        <v>2</v>
      </c>
      <c r="H15" s="281">
        <v>11</v>
      </c>
      <c r="I15" s="282">
        <v>0</v>
      </c>
      <c r="J15" s="283">
        <f t="shared" ref="J15" si="9">SUM(C15:I15)</f>
        <v>17</v>
      </c>
    </row>
    <row r="16" spans="1:10" ht="25.5" customHeight="1" x14ac:dyDescent="0.25">
      <c r="A16" s="486"/>
      <c r="B16" s="278" t="s">
        <v>23</v>
      </c>
      <c r="C16" s="56">
        <f t="shared" ref="C16:J16" si="10">C15/C$21</f>
        <v>1.0335917312661499E-2</v>
      </c>
      <c r="D16" s="57">
        <f t="shared" si="10"/>
        <v>0</v>
      </c>
      <c r="E16" s="57" t="s">
        <v>14</v>
      </c>
      <c r="F16" s="57" t="s">
        <v>14</v>
      </c>
      <c r="G16" s="57">
        <f t="shared" si="10"/>
        <v>2.7777777777777779E-3</v>
      </c>
      <c r="H16" s="57">
        <f t="shared" si="2"/>
        <v>3.4810126582278479E-2</v>
      </c>
      <c r="I16" s="58">
        <f t="shared" si="10"/>
        <v>0</v>
      </c>
      <c r="J16" s="59">
        <f t="shared" si="10"/>
        <v>1.1213720316622692E-2</v>
      </c>
    </row>
    <row r="17" spans="1:10" ht="25.5" customHeight="1" x14ac:dyDescent="0.25">
      <c r="A17" s="487" t="s">
        <v>70</v>
      </c>
      <c r="B17" s="279" t="s">
        <v>17</v>
      </c>
      <c r="C17" s="280">
        <v>5</v>
      </c>
      <c r="D17" s="281">
        <v>0</v>
      </c>
      <c r="E17" s="281" t="s">
        <v>13</v>
      </c>
      <c r="F17" s="281" t="s">
        <v>13</v>
      </c>
      <c r="G17" s="281">
        <v>19</v>
      </c>
      <c r="H17" s="281">
        <v>0</v>
      </c>
      <c r="I17" s="282">
        <v>2</v>
      </c>
      <c r="J17" s="283">
        <f t="shared" ref="J17" si="11">SUM(C17:I17)</f>
        <v>26</v>
      </c>
    </row>
    <row r="18" spans="1:10" ht="25.5" customHeight="1" x14ac:dyDescent="0.25">
      <c r="A18" s="486"/>
      <c r="B18" s="278" t="s">
        <v>23</v>
      </c>
      <c r="C18" s="56">
        <f t="shared" ref="C18:J18" si="12">C17/C$21</f>
        <v>1.2919896640826873E-2</v>
      </c>
      <c r="D18" s="57">
        <f t="shared" si="12"/>
        <v>0</v>
      </c>
      <c r="E18" s="57" t="s">
        <v>14</v>
      </c>
      <c r="F18" s="57" t="s">
        <v>14</v>
      </c>
      <c r="G18" s="57">
        <f t="shared" si="12"/>
        <v>2.6388888888888889E-2</v>
      </c>
      <c r="H18" s="57">
        <f t="shared" si="2"/>
        <v>0</v>
      </c>
      <c r="I18" s="58">
        <f t="shared" si="12"/>
        <v>9.0909090909090912E-2</v>
      </c>
      <c r="J18" s="59">
        <f t="shared" si="12"/>
        <v>1.7150395778364115E-2</v>
      </c>
    </row>
    <row r="19" spans="1:10" ht="25.5" customHeight="1" x14ac:dyDescent="0.25">
      <c r="A19" s="487" t="s">
        <v>71</v>
      </c>
      <c r="B19" s="279" t="s">
        <v>17</v>
      </c>
      <c r="C19" s="280">
        <v>36</v>
      </c>
      <c r="D19" s="281">
        <v>26</v>
      </c>
      <c r="E19" s="281" t="s">
        <v>13</v>
      </c>
      <c r="F19" s="281" t="s">
        <v>13</v>
      </c>
      <c r="G19" s="281">
        <v>134</v>
      </c>
      <c r="H19" s="281">
        <v>87</v>
      </c>
      <c r="I19" s="282">
        <v>0</v>
      </c>
      <c r="J19" s="283">
        <f t="shared" ref="J19" si="13">SUM(C19:I19)</f>
        <v>283</v>
      </c>
    </row>
    <row r="20" spans="1:10" ht="25.5" customHeight="1" thickBot="1" x14ac:dyDescent="0.3">
      <c r="A20" s="487"/>
      <c r="B20" s="279" t="s">
        <v>23</v>
      </c>
      <c r="C20" s="60">
        <f t="shared" ref="C20:J20" si="14">C19/C$21</f>
        <v>9.3023255813953487E-2</v>
      </c>
      <c r="D20" s="61">
        <f t="shared" si="14"/>
        <v>0.36619718309859156</v>
      </c>
      <c r="E20" s="61" t="s">
        <v>14</v>
      </c>
      <c r="F20" s="61" t="s">
        <v>14</v>
      </c>
      <c r="G20" s="61">
        <f t="shared" si="14"/>
        <v>0.18611111111111112</v>
      </c>
      <c r="H20" s="61">
        <f t="shared" si="2"/>
        <v>0.27531645569620256</v>
      </c>
      <c r="I20" s="62">
        <f t="shared" si="14"/>
        <v>0</v>
      </c>
      <c r="J20" s="63">
        <f t="shared" si="14"/>
        <v>0.1866754617414248</v>
      </c>
    </row>
    <row r="21" spans="1:10" ht="30.75" customHeight="1" x14ac:dyDescent="0.25">
      <c r="A21" s="476" t="s">
        <v>72</v>
      </c>
      <c r="B21" s="284" t="s">
        <v>17</v>
      </c>
      <c r="C21" s="90">
        <f t="shared" ref="C21:J21" si="15">C5+C7+C9+C11+C13+C15+C17+C19</f>
        <v>387</v>
      </c>
      <c r="D21" s="91">
        <f t="shared" si="15"/>
        <v>71</v>
      </c>
      <c r="E21" s="91" t="s">
        <v>13</v>
      </c>
      <c r="F21" s="91" t="s">
        <v>13</v>
      </c>
      <c r="G21" s="91">
        <f t="shared" si="15"/>
        <v>720</v>
      </c>
      <c r="H21" s="91">
        <f t="shared" si="15"/>
        <v>316</v>
      </c>
      <c r="I21" s="92">
        <f t="shared" si="15"/>
        <v>22</v>
      </c>
      <c r="J21" s="248">
        <f t="shared" si="15"/>
        <v>1516</v>
      </c>
    </row>
    <row r="22" spans="1:10" ht="30.75" customHeight="1" thickBot="1" x14ac:dyDescent="0.3">
      <c r="A22" s="477"/>
      <c r="B22" s="285" t="s">
        <v>23</v>
      </c>
      <c r="C22" s="22">
        <f t="shared" ref="C22:I22" si="16">C21/C$21</f>
        <v>1</v>
      </c>
      <c r="D22" s="23">
        <f t="shared" si="16"/>
        <v>1</v>
      </c>
      <c r="E22" s="23" t="s">
        <v>14</v>
      </c>
      <c r="F22" s="23" t="s">
        <v>14</v>
      </c>
      <c r="G22" s="23">
        <f t="shared" si="16"/>
        <v>1</v>
      </c>
      <c r="H22" s="23">
        <f t="shared" si="2"/>
        <v>1</v>
      </c>
      <c r="I22" s="25">
        <f t="shared" si="16"/>
        <v>1</v>
      </c>
      <c r="J22" s="43">
        <f>J21/J$21</f>
        <v>1</v>
      </c>
    </row>
    <row r="23" spans="1:10" ht="36" customHeight="1" thickBot="1" x14ac:dyDescent="0.3">
      <c r="A23" s="44"/>
      <c r="B23" s="28"/>
      <c r="C23" s="29"/>
      <c r="D23" s="29"/>
      <c r="E23" s="29"/>
      <c r="F23" s="29"/>
      <c r="G23" s="29"/>
      <c r="H23" s="29"/>
      <c r="I23" s="29"/>
      <c r="J23" s="29"/>
    </row>
    <row r="24" spans="1:10" ht="57" customHeight="1" x14ac:dyDescent="0.25">
      <c r="A24" s="249" t="s">
        <v>73</v>
      </c>
      <c r="B24" s="286" t="s">
        <v>17</v>
      </c>
      <c r="C24" s="287">
        <v>106</v>
      </c>
      <c r="D24" s="288">
        <v>3</v>
      </c>
      <c r="E24" s="288" t="s">
        <v>13</v>
      </c>
      <c r="F24" s="288" t="s">
        <v>13</v>
      </c>
      <c r="G24" s="288">
        <v>13</v>
      </c>
      <c r="H24" s="288">
        <v>7</v>
      </c>
      <c r="I24" s="289">
        <v>0</v>
      </c>
      <c r="J24" s="290">
        <f>SUM(C24:I24)</f>
        <v>129</v>
      </c>
    </row>
    <row r="25" spans="1:10" ht="55.5" customHeight="1" thickBot="1" x14ac:dyDescent="0.3">
      <c r="A25" s="269" t="s">
        <v>56</v>
      </c>
      <c r="B25" s="291" t="s">
        <v>17</v>
      </c>
      <c r="C25" s="292">
        <f t="shared" ref="C25:I25" si="17">C26-C21-C24</f>
        <v>0</v>
      </c>
      <c r="D25" s="293">
        <f t="shared" si="17"/>
        <v>0</v>
      </c>
      <c r="E25" s="293" t="s">
        <v>13</v>
      </c>
      <c r="F25" s="293" t="s">
        <v>13</v>
      </c>
      <c r="G25" s="293">
        <f t="shared" si="17"/>
        <v>0</v>
      </c>
      <c r="H25" s="293">
        <f t="shared" si="17"/>
        <v>0</v>
      </c>
      <c r="I25" s="294">
        <f t="shared" si="17"/>
        <v>0</v>
      </c>
      <c r="J25" s="295">
        <f>SUM(C25:I25)</f>
        <v>0</v>
      </c>
    </row>
    <row r="26" spans="1:10" ht="54.75" customHeight="1" thickBot="1" x14ac:dyDescent="0.3">
      <c r="A26" s="271" t="s">
        <v>18</v>
      </c>
      <c r="B26" s="296" t="s">
        <v>17</v>
      </c>
      <c r="C26" s="292">
        <v>493</v>
      </c>
      <c r="D26" s="293">
        <v>74</v>
      </c>
      <c r="E26" s="293" t="s">
        <v>13</v>
      </c>
      <c r="F26" s="293" t="s">
        <v>13</v>
      </c>
      <c r="G26" s="293">
        <v>733</v>
      </c>
      <c r="H26" s="293">
        <v>323</v>
      </c>
      <c r="I26" s="294">
        <v>22</v>
      </c>
      <c r="J26" s="295">
        <f>SUM(C26:I26)</f>
        <v>1645</v>
      </c>
    </row>
    <row r="27" spans="1:10" ht="54.75" customHeight="1" thickBot="1" x14ac:dyDescent="0.3">
      <c r="A27" s="45"/>
      <c r="B27" s="44"/>
      <c r="C27" s="49"/>
      <c r="D27" s="49"/>
      <c r="E27" s="49"/>
      <c r="F27" s="49"/>
      <c r="G27" s="49"/>
      <c r="H27" s="49"/>
      <c r="I27" s="49"/>
      <c r="J27" s="50"/>
    </row>
    <row r="28" spans="1:10" ht="36.75" customHeight="1" x14ac:dyDescent="0.25">
      <c r="A28" s="478" t="s">
        <v>19</v>
      </c>
      <c r="B28" s="479"/>
      <c r="C28" s="479"/>
      <c r="D28" s="31"/>
      <c r="E28" s="31"/>
      <c r="F28" s="31"/>
      <c r="G28" s="31"/>
      <c r="H28" s="31"/>
      <c r="I28" s="31"/>
      <c r="J28" s="297"/>
    </row>
    <row r="29" spans="1:10" ht="36.75" customHeight="1" x14ac:dyDescent="0.25">
      <c r="A29" s="480" t="s">
        <v>20</v>
      </c>
      <c r="B29" s="481"/>
      <c r="C29" s="298">
        <v>1</v>
      </c>
      <c r="D29" s="299">
        <v>1</v>
      </c>
      <c r="E29" s="299">
        <v>0</v>
      </c>
      <c r="F29" s="299">
        <v>0</v>
      </c>
      <c r="G29" s="299">
        <v>1</v>
      </c>
      <c r="H29" s="299">
        <v>1</v>
      </c>
      <c r="I29" s="299">
        <v>1</v>
      </c>
      <c r="J29" s="300">
        <f>SUM(C29:I29)</f>
        <v>5</v>
      </c>
    </row>
    <row r="30" spans="1:10" ht="36.75" customHeight="1" thickBot="1" x14ac:dyDescent="0.3">
      <c r="A30" s="482" t="s">
        <v>125</v>
      </c>
      <c r="B30" s="483"/>
      <c r="C30" s="301">
        <v>1</v>
      </c>
      <c r="D30" s="302">
        <v>1</v>
      </c>
      <c r="E30" s="302">
        <v>1</v>
      </c>
      <c r="F30" s="302">
        <v>1</v>
      </c>
      <c r="G30" s="302">
        <v>1</v>
      </c>
      <c r="H30" s="302">
        <v>1</v>
      </c>
      <c r="I30" s="303">
        <v>1</v>
      </c>
      <c r="J30" s="304">
        <f>SUM(C30:I30)</f>
        <v>7</v>
      </c>
    </row>
    <row r="31" spans="1:10" ht="31.5" customHeight="1" x14ac:dyDescent="0.25">
      <c r="A31" s="64" t="s">
        <v>21</v>
      </c>
      <c r="B31" s="305"/>
      <c r="C31" s="306"/>
      <c r="D31" s="306"/>
      <c r="E31" s="306"/>
      <c r="F31" s="306"/>
      <c r="G31" s="306"/>
      <c r="H31" s="306"/>
      <c r="I31" s="306"/>
      <c r="J31" s="306"/>
    </row>
    <row r="32" spans="1:10" ht="30" customHeight="1" x14ac:dyDescent="0.25">
      <c r="A32" s="484" t="s">
        <v>74</v>
      </c>
      <c r="B32" s="484"/>
      <c r="C32" s="484"/>
      <c r="D32" s="484"/>
      <c r="E32" s="484"/>
      <c r="F32" s="484"/>
      <c r="G32" s="484"/>
      <c r="H32" s="484"/>
      <c r="I32" s="484"/>
      <c r="J32" s="484"/>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8:C28"/>
    <mergeCell ref="A29:B29"/>
    <mergeCell ref="A30:B30"/>
    <mergeCell ref="A32:J32"/>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zoomScale="55" zoomScaleNormal="55" workbookViewId="0">
      <selection activeCell="A2" sqref="A2:J2"/>
    </sheetView>
  </sheetViews>
  <sheetFormatPr baseColWidth="10" defaultRowHeight="15" x14ac:dyDescent="0.25"/>
  <cols>
    <col min="1" max="1" width="57.85546875" customWidth="1"/>
    <col min="2" max="2" width="10.140625" style="8" customWidth="1"/>
    <col min="3" max="4" width="22.5703125" customWidth="1"/>
    <col min="5" max="5" width="27.5703125" customWidth="1"/>
    <col min="6" max="9" width="22.5703125" customWidth="1"/>
    <col min="10" max="10" width="25.140625" customWidth="1"/>
  </cols>
  <sheetData>
    <row r="1" spans="1:10" ht="34.5" customHeight="1" x14ac:dyDescent="0.25">
      <c r="A1" s="468" t="s">
        <v>135</v>
      </c>
      <c r="B1" s="468"/>
      <c r="C1" s="468"/>
      <c r="D1" s="468"/>
      <c r="E1" s="468"/>
      <c r="F1" s="468"/>
      <c r="G1" s="468"/>
      <c r="H1" s="468"/>
      <c r="I1" s="468"/>
      <c r="J1" s="468"/>
    </row>
    <row r="2" spans="1:10" ht="57" customHeight="1" thickBot="1" x14ac:dyDescent="0.3">
      <c r="A2" s="468" t="s">
        <v>151</v>
      </c>
      <c r="B2" s="468"/>
      <c r="C2" s="469"/>
      <c r="D2" s="469"/>
      <c r="E2" s="469"/>
      <c r="F2" s="469"/>
      <c r="G2" s="469"/>
      <c r="H2" s="469"/>
      <c r="I2" s="469"/>
      <c r="J2" s="469"/>
    </row>
    <row r="3" spans="1:10" ht="51.75" customHeight="1" thickBot="1" x14ac:dyDescent="0.3">
      <c r="A3" s="381" t="s">
        <v>75</v>
      </c>
      <c r="B3" s="382"/>
      <c r="C3" s="498" t="s">
        <v>1</v>
      </c>
      <c r="D3" s="385"/>
      <c r="E3" s="385"/>
      <c r="F3" s="385"/>
      <c r="G3" s="385"/>
      <c r="H3" s="385"/>
      <c r="I3" s="385"/>
      <c r="J3" s="386"/>
    </row>
    <row r="4" spans="1:10" ht="70.5" customHeight="1" thickBot="1" x14ac:dyDescent="0.3">
      <c r="A4" s="383"/>
      <c r="B4" s="384"/>
      <c r="C4" s="340" t="s">
        <v>2</v>
      </c>
      <c r="D4" s="102" t="s">
        <v>3</v>
      </c>
      <c r="E4" s="46" t="s">
        <v>4</v>
      </c>
      <c r="F4" s="102" t="s">
        <v>5</v>
      </c>
      <c r="G4" s="102" t="s">
        <v>6</v>
      </c>
      <c r="H4" s="46" t="s">
        <v>7</v>
      </c>
      <c r="I4" s="103" t="s">
        <v>8</v>
      </c>
      <c r="J4" s="104" t="s">
        <v>9</v>
      </c>
    </row>
    <row r="5" spans="1:10" ht="31.5" customHeight="1" x14ac:dyDescent="0.25">
      <c r="A5" s="499" t="s">
        <v>136</v>
      </c>
      <c r="B5" s="105" t="s">
        <v>10</v>
      </c>
      <c r="C5" s="339">
        <v>145</v>
      </c>
      <c r="D5" s="338">
        <v>47</v>
      </c>
      <c r="E5" s="338" t="s">
        <v>13</v>
      </c>
      <c r="F5" s="338" t="s">
        <v>13</v>
      </c>
      <c r="G5" s="338">
        <v>263</v>
      </c>
      <c r="H5" s="338">
        <v>58</v>
      </c>
      <c r="I5" s="337">
        <v>0</v>
      </c>
      <c r="J5" s="336">
        <f>SUM(C5:I5)</f>
        <v>513</v>
      </c>
    </row>
    <row r="6" spans="1:10" ht="31.5" customHeight="1" x14ac:dyDescent="0.25">
      <c r="A6" s="497"/>
      <c r="B6" s="335" t="s">
        <v>23</v>
      </c>
      <c r="C6" s="110">
        <f>C5/C$23</f>
        <v>0.31659388646288211</v>
      </c>
      <c r="D6" s="67">
        <f>D5/D$23</f>
        <v>0.64383561643835618</v>
      </c>
      <c r="E6" s="67" t="s">
        <v>14</v>
      </c>
      <c r="F6" s="67" t="s">
        <v>14</v>
      </c>
      <c r="G6" s="67">
        <f>G5/G$23</f>
        <v>0.3607681755829904</v>
      </c>
      <c r="H6" s="67">
        <f>H5/H$23</f>
        <v>0.17956656346749225</v>
      </c>
      <c r="I6" s="334">
        <f>I5/I$23</f>
        <v>0</v>
      </c>
      <c r="J6" s="333">
        <f>J5/J$23</f>
        <v>0.31982543640897754</v>
      </c>
    </row>
    <row r="7" spans="1:10" ht="25.5" customHeight="1" x14ac:dyDescent="0.25">
      <c r="A7" s="496" t="s">
        <v>76</v>
      </c>
      <c r="B7" s="330" t="s">
        <v>17</v>
      </c>
      <c r="C7" s="114">
        <v>40</v>
      </c>
      <c r="D7" s="115">
        <v>7</v>
      </c>
      <c r="E7" s="115" t="s">
        <v>13</v>
      </c>
      <c r="F7" s="115" t="s">
        <v>13</v>
      </c>
      <c r="G7" s="115">
        <v>51</v>
      </c>
      <c r="H7" s="115">
        <v>47</v>
      </c>
      <c r="I7" s="332">
        <v>5</v>
      </c>
      <c r="J7" s="331">
        <f>SUM(C7:I7)</f>
        <v>150</v>
      </c>
    </row>
    <row r="8" spans="1:10" ht="25.5" customHeight="1" x14ac:dyDescent="0.25">
      <c r="A8" s="497"/>
      <c r="B8" s="335" t="s">
        <v>23</v>
      </c>
      <c r="C8" s="110">
        <f>C7/C$23</f>
        <v>8.7336244541484712E-2</v>
      </c>
      <c r="D8" s="67">
        <f>D7/D$23</f>
        <v>9.5890410958904104E-2</v>
      </c>
      <c r="E8" s="67" t="s">
        <v>14</v>
      </c>
      <c r="F8" s="67" t="s">
        <v>14</v>
      </c>
      <c r="G8" s="67">
        <f>G7/G$23</f>
        <v>6.9958847736625515E-2</v>
      </c>
      <c r="H8" s="67">
        <f>H7/H$23</f>
        <v>0.14551083591331268</v>
      </c>
      <c r="I8" s="334">
        <f>I7/I$23</f>
        <v>0.23809523809523808</v>
      </c>
      <c r="J8" s="333">
        <f>J7/J$23</f>
        <v>9.3516209476309231E-2</v>
      </c>
    </row>
    <row r="9" spans="1:10" ht="25.5" customHeight="1" x14ac:dyDescent="0.25">
      <c r="A9" s="496" t="s">
        <v>77</v>
      </c>
      <c r="B9" s="330" t="s">
        <v>17</v>
      </c>
      <c r="C9" s="114">
        <v>46</v>
      </c>
      <c r="D9" s="115">
        <v>3</v>
      </c>
      <c r="E9" s="115" t="s">
        <v>13</v>
      </c>
      <c r="F9" s="115" t="s">
        <v>13</v>
      </c>
      <c r="G9" s="115">
        <v>129</v>
      </c>
      <c r="H9" s="115">
        <v>73</v>
      </c>
      <c r="I9" s="332">
        <v>2</v>
      </c>
      <c r="J9" s="331">
        <f>SUM(C9:I9)</f>
        <v>253</v>
      </c>
    </row>
    <row r="10" spans="1:10" ht="25.5" customHeight="1" x14ac:dyDescent="0.25">
      <c r="A10" s="497"/>
      <c r="B10" s="335" t="s">
        <v>23</v>
      </c>
      <c r="C10" s="110">
        <f>C9/C$23</f>
        <v>0.10043668122270742</v>
      </c>
      <c r="D10" s="67">
        <f>D9/D$23</f>
        <v>4.1095890410958902E-2</v>
      </c>
      <c r="E10" s="67" t="s">
        <v>14</v>
      </c>
      <c r="F10" s="67" t="s">
        <v>14</v>
      </c>
      <c r="G10" s="67">
        <f>G9/G$23</f>
        <v>0.17695473251028807</v>
      </c>
      <c r="H10" s="67">
        <f>H9/H$23</f>
        <v>0.2260061919504644</v>
      </c>
      <c r="I10" s="334">
        <f>I9/I$23</f>
        <v>9.5238095238095233E-2</v>
      </c>
      <c r="J10" s="333">
        <f>J9/J$23</f>
        <v>0.15773067331670823</v>
      </c>
    </row>
    <row r="11" spans="1:10" ht="25.5" customHeight="1" x14ac:dyDescent="0.25">
      <c r="A11" s="496" t="s">
        <v>78</v>
      </c>
      <c r="B11" s="330" t="s">
        <v>17</v>
      </c>
      <c r="C11" s="114">
        <v>7</v>
      </c>
      <c r="D11" s="115">
        <v>1</v>
      </c>
      <c r="E11" s="115" t="s">
        <v>13</v>
      </c>
      <c r="F11" s="115" t="s">
        <v>13</v>
      </c>
      <c r="G11" s="115">
        <v>20</v>
      </c>
      <c r="H11" s="115">
        <v>2</v>
      </c>
      <c r="I11" s="332">
        <v>0</v>
      </c>
      <c r="J11" s="331">
        <f>SUM(C11:I11)</f>
        <v>30</v>
      </c>
    </row>
    <row r="12" spans="1:10" ht="25.5" customHeight="1" x14ac:dyDescent="0.25">
      <c r="A12" s="497"/>
      <c r="B12" s="335" t="s">
        <v>23</v>
      </c>
      <c r="C12" s="110">
        <f>C11/C$23</f>
        <v>1.5283842794759825E-2</v>
      </c>
      <c r="D12" s="67">
        <f>D11/D$23</f>
        <v>1.3698630136986301E-2</v>
      </c>
      <c r="E12" s="67" t="s">
        <v>14</v>
      </c>
      <c r="F12" s="67" t="s">
        <v>14</v>
      </c>
      <c r="G12" s="67">
        <f>G11/G$23</f>
        <v>2.7434842249657063E-2</v>
      </c>
      <c r="H12" s="67">
        <f>H11/H$23</f>
        <v>6.1919504643962852E-3</v>
      </c>
      <c r="I12" s="334">
        <f>I11/I$23</f>
        <v>0</v>
      </c>
      <c r="J12" s="333">
        <f>J11/J$23</f>
        <v>1.8703241895261846E-2</v>
      </c>
    </row>
    <row r="13" spans="1:10" ht="25.5" customHeight="1" x14ac:dyDescent="0.25">
      <c r="A13" s="496" t="s">
        <v>79</v>
      </c>
      <c r="B13" s="330" t="s">
        <v>17</v>
      </c>
      <c r="C13" s="114">
        <v>202</v>
      </c>
      <c r="D13" s="115">
        <v>9</v>
      </c>
      <c r="E13" s="115" t="s">
        <v>13</v>
      </c>
      <c r="F13" s="115" t="s">
        <v>13</v>
      </c>
      <c r="G13" s="115">
        <v>185</v>
      </c>
      <c r="H13" s="115">
        <v>105</v>
      </c>
      <c r="I13" s="332">
        <v>9</v>
      </c>
      <c r="J13" s="331">
        <f>SUM(C13:I13)</f>
        <v>510</v>
      </c>
    </row>
    <row r="14" spans="1:10" ht="25.5" customHeight="1" x14ac:dyDescent="0.25">
      <c r="A14" s="497"/>
      <c r="B14" s="335" t="s">
        <v>23</v>
      </c>
      <c r="C14" s="110">
        <f>C13/C$23</f>
        <v>0.44104803493449779</v>
      </c>
      <c r="D14" s="67">
        <f>D13/D$23</f>
        <v>0.12328767123287671</v>
      </c>
      <c r="E14" s="67" t="s">
        <v>14</v>
      </c>
      <c r="F14" s="67" t="s">
        <v>14</v>
      </c>
      <c r="G14" s="67">
        <f>G13/G$23</f>
        <v>0.25377229080932784</v>
      </c>
      <c r="H14" s="67">
        <f>H13/H$23</f>
        <v>0.32507739938080493</v>
      </c>
      <c r="I14" s="334">
        <f>I13/I$23</f>
        <v>0.42857142857142855</v>
      </c>
      <c r="J14" s="333">
        <f>J13/J$23</f>
        <v>0.31795511221945139</v>
      </c>
    </row>
    <row r="15" spans="1:10" ht="25.5" customHeight="1" x14ac:dyDescent="0.25">
      <c r="A15" s="496" t="s">
        <v>80</v>
      </c>
      <c r="B15" s="330" t="s">
        <v>17</v>
      </c>
      <c r="C15" s="114">
        <v>6</v>
      </c>
      <c r="D15" s="115">
        <v>4</v>
      </c>
      <c r="E15" s="115" t="s">
        <v>13</v>
      </c>
      <c r="F15" s="115" t="s">
        <v>13</v>
      </c>
      <c r="G15" s="115">
        <v>15</v>
      </c>
      <c r="H15" s="115">
        <v>11</v>
      </c>
      <c r="I15" s="332">
        <v>3</v>
      </c>
      <c r="J15" s="331">
        <f>SUM(C15:I15)</f>
        <v>39</v>
      </c>
    </row>
    <row r="16" spans="1:10" ht="25.5" customHeight="1" x14ac:dyDescent="0.25">
      <c r="A16" s="497"/>
      <c r="B16" s="335" t="s">
        <v>23</v>
      </c>
      <c r="C16" s="110">
        <f>C15/C$23</f>
        <v>1.3100436681222707E-2</v>
      </c>
      <c r="D16" s="67">
        <f>D15/D$23</f>
        <v>5.4794520547945202E-2</v>
      </c>
      <c r="E16" s="67" t="s">
        <v>14</v>
      </c>
      <c r="F16" s="67" t="s">
        <v>14</v>
      </c>
      <c r="G16" s="67">
        <f>G15/G$23</f>
        <v>2.0576131687242798E-2</v>
      </c>
      <c r="H16" s="67">
        <f>H15/H$23</f>
        <v>3.4055727554179564E-2</v>
      </c>
      <c r="I16" s="334">
        <f>I15/I$23</f>
        <v>0.14285714285714285</v>
      </c>
      <c r="J16" s="333">
        <f>J15/J$23</f>
        <v>2.4314214463840397E-2</v>
      </c>
    </row>
    <row r="17" spans="1:10" ht="25.5" customHeight="1" x14ac:dyDescent="0.25">
      <c r="A17" s="496" t="s">
        <v>81</v>
      </c>
      <c r="B17" s="330" t="s">
        <v>17</v>
      </c>
      <c r="C17" s="114">
        <v>5</v>
      </c>
      <c r="D17" s="115">
        <v>0</v>
      </c>
      <c r="E17" s="115" t="s">
        <v>13</v>
      </c>
      <c r="F17" s="115" t="s">
        <v>13</v>
      </c>
      <c r="G17" s="115">
        <v>64</v>
      </c>
      <c r="H17" s="115">
        <v>22</v>
      </c>
      <c r="I17" s="332">
        <v>1</v>
      </c>
      <c r="J17" s="331">
        <f>SUM(C17:I17)</f>
        <v>92</v>
      </c>
    </row>
    <row r="18" spans="1:10" ht="25.5" customHeight="1" x14ac:dyDescent="0.25">
      <c r="A18" s="497"/>
      <c r="B18" s="335" t="s">
        <v>23</v>
      </c>
      <c r="C18" s="110">
        <f>C17/C$23</f>
        <v>1.0917030567685589E-2</v>
      </c>
      <c r="D18" s="67">
        <f>D17/D$23</f>
        <v>0</v>
      </c>
      <c r="E18" s="67" t="s">
        <v>14</v>
      </c>
      <c r="F18" s="67" t="s">
        <v>14</v>
      </c>
      <c r="G18" s="67">
        <f>G17/G$23</f>
        <v>8.77914951989026E-2</v>
      </c>
      <c r="H18" s="67">
        <f>H17/H$23</f>
        <v>6.8111455108359129E-2</v>
      </c>
      <c r="I18" s="334">
        <f>I17/I$23</f>
        <v>4.7619047619047616E-2</v>
      </c>
      <c r="J18" s="333">
        <f>J17/J$23</f>
        <v>5.7356608478802994E-2</v>
      </c>
    </row>
    <row r="19" spans="1:10" ht="25.5" customHeight="1" x14ac:dyDescent="0.25">
      <c r="A19" s="496" t="s">
        <v>82</v>
      </c>
      <c r="B19" s="330" t="s">
        <v>17</v>
      </c>
      <c r="C19" s="114">
        <v>6</v>
      </c>
      <c r="D19" s="115">
        <v>2</v>
      </c>
      <c r="E19" s="115" t="s">
        <v>13</v>
      </c>
      <c r="F19" s="115" t="s">
        <v>13</v>
      </c>
      <c r="G19" s="115">
        <v>2</v>
      </c>
      <c r="H19" s="115">
        <v>0</v>
      </c>
      <c r="I19" s="332">
        <v>1</v>
      </c>
      <c r="J19" s="331">
        <f>SUM(C19:I19)</f>
        <v>11</v>
      </c>
    </row>
    <row r="20" spans="1:10" ht="25.5" customHeight="1" x14ac:dyDescent="0.25">
      <c r="A20" s="497"/>
      <c r="B20" s="335" t="s">
        <v>23</v>
      </c>
      <c r="C20" s="110">
        <f>C19/C$23</f>
        <v>1.3100436681222707E-2</v>
      </c>
      <c r="D20" s="67">
        <f>D19/D$23</f>
        <v>2.7397260273972601E-2</v>
      </c>
      <c r="E20" s="67" t="s">
        <v>14</v>
      </c>
      <c r="F20" s="67" t="s">
        <v>14</v>
      </c>
      <c r="G20" s="67">
        <f>G19/G$23</f>
        <v>2.7434842249657062E-3</v>
      </c>
      <c r="H20" s="67">
        <f>H19/H$23</f>
        <v>0</v>
      </c>
      <c r="I20" s="334">
        <f>I19/I$23</f>
        <v>4.7619047619047616E-2</v>
      </c>
      <c r="J20" s="333">
        <f>J19/J$23</f>
        <v>6.8578553615960096E-3</v>
      </c>
    </row>
    <row r="21" spans="1:10" ht="25.5" customHeight="1" x14ac:dyDescent="0.25">
      <c r="A21" s="496" t="s">
        <v>83</v>
      </c>
      <c r="B21" s="330" t="s">
        <v>17</v>
      </c>
      <c r="C21" s="114">
        <v>1</v>
      </c>
      <c r="D21" s="115">
        <v>0</v>
      </c>
      <c r="E21" s="115" t="s">
        <v>13</v>
      </c>
      <c r="F21" s="115" t="s">
        <v>13</v>
      </c>
      <c r="G21" s="115">
        <v>0</v>
      </c>
      <c r="H21" s="115">
        <v>5</v>
      </c>
      <c r="I21" s="332">
        <v>0</v>
      </c>
      <c r="J21" s="331">
        <f>SUM(C21:I21)</f>
        <v>6</v>
      </c>
    </row>
    <row r="22" spans="1:10" ht="25.5" customHeight="1" thickBot="1" x14ac:dyDescent="0.3">
      <c r="A22" s="499"/>
      <c r="B22" s="330" t="s">
        <v>23</v>
      </c>
      <c r="C22" s="329">
        <f>C21/C$23</f>
        <v>2.1834061135371178E-3</v>
      </c>
      <c r="D22" s="328">
        <f>D21/D$23</f>
        <v>0</v>
      </c>
      <c r="E22" s="328" t="s">
        <v>14</v>
      </c>
      <c r="F22" s="328" t="s">
        <v>14</v>
      </c>
      <c r="G22" s="328">
        <f>G21/G$23</f>
        <v>0</v>
      </c>
      <c r="H22" s="328">
        <f>H21/H$23</f>
        <v>1.5479876160990712E-2</v>
      </c>
      <c r="I22" s="327">
        <f>I21/I$23</f>
        <v>0</v>
      </c>
      <c r="J22" s="326">
        <f>J21/J$23</f>
        <v>3.740648379052369E-3</v>
      </c>
    </row>
    <row r="23" spans="1:10" ht="38.25" customHeight="1" x14ac:dyDescent="0.25">
      <c r="A23" s="381" t="s">
        <v>84</v>
      </c>
      <c r="B23" s="105" t="s">
        <v>17</v>
      </c>
      <c r="C23" s="325">
        <f>C5+C7+C9+C11+C13+C15+C17+C19+C21</f>
        <v>458</v>
      </c>
      <c r="D23" s="324">
        <f>D5+D7+D9+D11+D13+D15+D17+D19+D21</f>
        <v>73</v>
      </c>
      <c r="E23" s="324" t="s">
        <v>13</v>
      </c>
      <c r="F23" s="324" t="s">
        <v>13</v>
      </c>
      <c r="G23" s="324">
        <f>G5+G7+G9+G11+G13+G15+G17+G19+G21</f>
        <v>729</v>
      </c>
      <c r="H23" s="324">
        <f>H5+H7+H9+H11+H13+H15+H17+H19+H21</f>
        <v>323</v>
      </c>
      <c r="I23" s="323">
        <f>I5+I7+I9+I11+I13+I15+I17+I19+I21</f>
        <v>21</v>
      </c>
      <c r="J23" s="138">
        <f>J5+J7+J9+J11+J13+J15+J17+J19+J21</f>
        <v>1604</v>
      </c>
    </row>
    <row r="24" spans="1:10" ht="38.25" customHeight="1" thickBot="1" x14ac:dyDescent="0.3">
      <c r="A24" s="383"/>
      <c r="B24" s="313" t="s">
        <v>23</v>
      </c>
      <c r="C24" s="121">
        <f>C23/C$23</f>
        <v>1</v>
      </c>
      <c r="D24" s="68">
        <f>D23/D$23</f>
        <v>1</v>
      </c>
      <c r="E24" s="68" t="s">
        <v>14</v>
      </c>
      <c r="F24" s="68" t="s">
        <v>14</v>
      </c>
      <c r="G24" s="68">
        <f>G23/G$23</f>
        <v>1</v>
      </c>
      <c r="H24" s="68">
        <f>H23/H$23</f>
        <v>1</v>
      </c>
      <c r="I24" s="82">
        <f>I23/I$23</f>
        <v>1</v>
      </c>
      <c r="J24" s="322">
        <f>J23/J$23</f>
        <v>1</v>
      </c>
    </row>
    <row r="25" spans="1:10" ht="36" customHeight="1" thickBot="1" x14ac:dyDescent="0.3">
      <c r="A25" s="122"/>
      <c r="B25" s="123"/>
      <c r="C25" s="124"/>
      <c r="D25" s="124"/>
      <c r="E25" s="124"/>
      <c r="F25" s="124"/>
      <c r="G25" s="124"/>
      <c r="H25" s="124"/>
      <c r="I25" s="124"/>
      <c r="J25" s="124"/>
    </row>
    <row r="26" spans="1:10" ht="45.75" customHeight="1" x14ac:dyDescent="0.25">
      <c r="A26" s="321" t="s">
        <v>85</v>
      </c>
      <c r="B26" s="126" t="s">
        <v>17</v>
      </c>
      <c r="C26" s="127">
        <v>35</v>
      </c>
      <c r="D26" s="128">
        <v>1</v>
      </c>
      <c r="E26" s="128" t="s">
        <v>13</v>
      </c>
      <c r="F26" s="128" t="s">
        <v>13</v>
      </c>
      <c r="G26" s="128">
        <v>4</v>
      </c>
      <c r="H26" s="320">
        <v>0</v>
      </c>
      <c r="I26" s="129">
        <v>1</v>
      </c>
      <c r="J26" s="130">
        <f>SUM(C26:I26)</f>
        <v>41</v>
      </c>
    </row>
    <row r="27" spans="1:10" ht="45.75" customHeight="1" thickBot="1" x14ac:dyDescent="0.3">
      <c r="A27" s="319" t="s">
        <v>56</v>
      </c>
      <c r="B27" s="313" t="s">
        <v>17</v>
      </c>
      <c r="C27" s="318">
        <f>C28-C23-C26</f>
        <v>0</v>
      </c>
      <c r="D27" s="317">
        <f>D28-D23-D26</f>
        <v>0</v>
      </c>
      <c r="E27" s="317" t="s">
        <v>13</v>
      </c>
      <c r="F27" s="317" t="s">
        <v>13</v>
      </c>
      <c r="G27" s="317">
        <f>G28-G23-G26</f>
        <v>0</v>
      </c>
      <c r="H27" s="317">
        <f>H28-H23-H26</f>
        <v>0</v>
      </c>
      <c r="I27" s="316">
        <f>I28-I23-I26</f>
        <v>0</v>
      </c>
      <c r="J27" s="315">
        <f>J28-J23-J26</f>
        <v>0</v>
      </c>
    </row>
    <row r="28" spans="1:10" ht="45.75" customHeight="1" thickBot="1" x14ac:dyDescent="0.3">
      <c r="A28" s="314" t="s">
        <v>18</v>
      </c>
      <c r="B28" s="313" t="s">
        <v>17</v>
      </c>
      <c r="C28" s="312">
        <v>493</v>
      </c>
      <c r="D28" s="311">
        <v>74</v>
      </c>
      <c r="E28" s="311" t="s">
        <v>13</v>
      </c>
      <c r="F28" s="311" t="s">
        <v>13</v>
      </c>
      <c r="G28" s="311">
        <v>733</v>
      </c>
      <c r="H28" s="311">
        <v>323</v>
      </c>
      <c r="I28" s="310">
        <v>22</v>
      </c>
      <c r="J28" s="309">
        <f>SUM(C28:I28)</f>
        <v>1645</v>
      </c>
    </row>
    <row r="29" spans="1:10" ht="48.75" customHeight="1" thickBot="1" x14ac:dyDescent="0.3">
      <c r="A29" s="45"/>
      <c r="B29" s="44"/>
      <c r="C29" s="49"/>
      <c r="D29" s="49"/>
      <c r="E29" s="49"/>
      <c r="F29" s="49"/>
      <c r="G29" s="49"/>
      <c r="H29" s="49"/>
      <c r="I29" s="49"/>
      <c r="J29" s="50"/>
    </row>
    <row r="30" spans="1:10" ht="39.75" customHeight="1" x14ac:dyDescent="0.25">
      <c r="A30" s="390" t="s">
        <v>19</v>
      </c>
      <c r="B30" s="391"/>
      <c r="C30" s="391"/>
      <c r="D30" s="31"/>
      <c r="E30" s="31"/>
      <c r="F30" s="31"/>
      <c r="G30" s="31"/>
      <c r="H30" s="31"/>
      <c r="I30" s="31"/>
      <c r="J30" s="32"/>
    </row>
    <row r="31" spans="1:10" ht="39.75" customHeight="1" x14ac:dyDescent="0.25">
      <c r="A31" s="392" t="s">
        <v>20</v>
      </c>
      <c r="B31" s="393"/>
      <c r="C31" s="272">
        <v>1</v>
      </c>
      <c r="D31" s="167">
        <v>1</v>
      </c>
      <c r="E31" s="167">
        <v>0</v>
      </c>
      <c r="F31" s="167">
        <v>0</v>
      </c>
      <c r="G31" s="167">
        <v>1</v>
      </c>
      <c r="H31" s="167">
        <v>1</v>
      </c>
      <c r="I31" s="167">
        <v>1</v>
      </c>
      <c r="J31" s="168">
        <f>SUM(C31:I31)</f>
        <v>5</v>
      </c>
    </row>
    <row r="32" spans="1:10" ht="39.75" customHeight="1" thickBot="1" x14ac:dyDescent="0.3">
      <c r="A32" s="394" t="s">
        <v>125</v>
      </c>
      <c r="B32" s="395"/>
      <c r="C32" s="169">
        <v>1</v>
      </c>
      <c r="D32" s="170">
        <v>1</v>
      </c>
      <c r="E32" s="170">
        <v>1</v>
      </c>
      <c r="F32" s="170">
        <v>1</v>
      </c>
      <c r="G32" s="170">
        <v>1</v>
      </c>
      <c r="H32" s="170">
        <v>1</v>
      </c>
      <c r="I32" s="171">
        <v>1</v>
      </c>
      <c r="J32" s="172">
        <f>SUM(C32:I32)</f>
        <v>7</v>
      </c>
    </row>
    <row r="33" spans="1:10" ht="22.5" customHeight="1" x14ac:dyDescent="0.25">
      <c r="A33" s="308" t="s">
        <v>21</v>
      </c>
      <c r="B33" s="307"/>
      <c r="C33" s="7"/>
      <c r="D33" s="7"/>
      <c r="E33" s="7"/>
      <c r="F33" s="7"/>
      <c r="G33" s="7"/>
      <c r="H33" s="7"/>
      <c r="I33" s="7"/>
      <c r="J33" s="7"/>
    </row>
  </sheetData>
  <mergeCells count="17">
    <mergeCell ref="A21:A22"/>
    <mergeCell ref="A23:A24"/>
    <mergeCell ref="A30:C30"/>
    <mergeCell ref="A31:B31"/>
    <mergeCell ref="A32:B32"/>
    <mergeCell ref="A19:A20"/>
    <mergeCell ref="A1:J1"/>
    <mergeCell ref="A2:J2"/>
    <mergeCell ref="A3:B4"/>
    <mergeCell ref="C3:J3"/>
    <mergeCell ref="A5:A6"/>
    <mergeCell ref="A7:A8"/>
    <mergeCell ref="A9:A10"/>
    <mergeCell ref="A11:A12"/>
    <mergeCell ref="A13:A14"/>
    <mergeCell ref="A15:A16"/>
    <mergeCell ref="A17:A1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9"/>
  <sheetViews>
    <sheetView zoomScale="62" zoomScaleNormal="62" workbookViewId="0">
      <selection sqref="A1:J1"/>
    </sheetView>
  </sheetViews>
  <sheetFormatPr baseColWidth="10" defaultRowHeight="15" x14ac:dyDescent="0.25"/>
  <cols>
    <col min="1" max="1" width="51.85546875" customWidth="1"/>
    <col min="2" max="2" width="13.85546875" style="8" customWidth="1"/>
    <col min="3" max="4" width="24.42578125" customWidth="1"/>
    <col min="5" max="5" width="30.140625" customWidth="1"/>
    <col min="6" max="10" width="24.42578125" customWidth="1"/>
  </cols>
  <sheetData>
    <row r="1" spans="1:10" ht="57" customHeight="1" x14ac:dyDescent="0.25">
      <c r="A1" s="468" t="s">
        <v>137</v>
      </c>
      <c r="B1" s="468"/>
      <c r="C1" s="468"/>
      <c r="D1" s="468"/>
      <c r="E1" s="468"/>
      <c r="F1" s="468"/>
      <c r="G1" s="468"/>
      <c r="H1" s="468"/>
      <c r="I1" s="468"/>
      <c r="J1" s="468"/>
    </row>
    <row r="2" spans="1:10" ht="57" customHeight="1" thickBot="1" x14ac:dyDescent="0.3">
      <c r="A2" s="468" t="s">
        <v>152</v>
      </c>
      <c r="B2" s="468"/>
      <c r="C2" s="469"/>
      <c r="D2" s="469"/>
      <c r="E2" s="469"/>
      <c r="F2" s="469"/>
      <c r="G2" s="469"/>
      <c r="H2" s="469"/>
      <c r="I2" s="469"/>
      <c r="J2" s="469"/>
    </row>
    <row r="3" spans="1:10" ht="51.75" customHeight="1" thickBot="1" x14ac:dyDescent="0.3">
      <c r="A3" s="381" t="s">
        <v>86</v>
      </c>
      <c r="B3" s="382"/>
      <c r="C3" s="412" t="s">
        <v>1</v>
      </c>
      <c r="D3" s="413"/>
      <c r="E3" s="413"/>
      <c r="F3" s="413"/>
      <c r="G3" s="413"/>
      <c r="H3" s="413"/>
      <c r="I3" s="413"/>
      <c r="J3" s="414"/>
    </row>
    <row r="4" spans="1:10" ht="48" customHeight="1" thickBot="1" x14ac:dyDescent="0.3">
      <c r="A4" s="383"/>
      <c r="B4" s="384"/>
      <c r="C4" s="35" t="s">
        <v>2</v>
      </c>
      <c r="D4" s="36" t="s">
        <v>3</v>
      </c>
      <c r="E4" s="36" t="s">
        <v>4</v>
      </c>
      <c r="F4" s="36" t="s">
        <v>5</v>
      </c>
      <c r="G4" s="36" t="s">
        <v>6</v>
      </c>
      <c r="H4" s="46" t="s">
        <v>7</v>
      </c>
      <c r="I4" s="37" t="s">
        <v>8</v>
      </c>
      <c r="J4" s="38" t="s">
        <v>9</v>
      </c>
    </row>
    <row r="5" spans="1:10" ht="31.5" customHeight="1" x14ac:dyDescent="0.25">
      <c r="A5" s="474" t="s">
        <v>87</v>
      </c>
      <c r="B5" s="148" t="s">
        <v>17</v>
      </c>
      <c r="C5" s="84">
        <v>432</v>
      </c>
      <c r="D5" s="85">
        <v>0</v>
      </c>
      <c r="E5" s="85" t="s">
        <v>13</v>
      </c>
      <c r="F5" s="85" t="s">
        <v>13</v>
      </c>
      <c r="G5" s="85">
        <v>56</v>
      </c>
      <c r="H5" s="85" t="s">
        <v>13</v>
      </c>
      <c r="I5" s="86">
        <v>0</v>
      </c>
      <c r="J5" s="173">
        <f>SUM(C5:I5)</f>
        <v>488</v>
      </c>
    </row>
    <row r="6" spans="1:10" ht="31.5" customHeight="1" x14ac:dyDescent="0.25">
      <c r="A6" s="475"/>
      <c r="B6" s="153" t="s">
        <v>23</v>
      </c>
      <c r="C6" s="17">
        <f t="shared" ref="C6:J6" si="0">C5/C$29</f>
        <v>0.96</v>
      </c>
      <c r="D6" s="18">
        <f t="shared" si="0"/>
        <v>0</v>
      </c>
      <c r="E6" s="19" t="s">
        <v>14</v>
      </c>
      <c r="F6" s="19" t="s">
        <v>14</v>
      </c>
      <c r="G6" s="18">
        <f t="shared" si="0"/>
        <v>7.650273224043716E-2</v>
      </c>
      <c r="H6" s="18" t="s">
        <v>14</v>
      </c>
      <c r="I6" s="20">
        <f t="shared" si="0"/>
        <v>0</v>
      </c>
      <c r="J6" s="39">
        <f t="shared" si="0"/>
        <v>0.38184663536776214</v>
      </c>
    </row>
    <row r="7" spans="1:10" ht="25.5" customHeight="1" x14ac:dyDescent="0.25">
      <c r="A7" s="471" t="s">
        <v>88</v>
      </c>
      <c r="B7" s="155" t="s">
        <v>17</v>
      </c>
      <c r="C7" s="87">
        <v>2</v>
      </c>
      <c r="D7" s="88">
        <v>0</v>
      </c>
      <c r="E7" s="88" t="s">
        <v>13</v>
      </c>
      <c r="F7" s="88" t="s">
        <v>13</v>
      </c>
      <c r="G7" s="88">
        <v>14</v>
      </c>
      <c r="H7" s="88" t="s">
        <v>13</v>
      </c>
      <c r="I7" s="89">
        <v>0</v>
      </c>
      <c r="J7" s="179">
        <f t="shared" ref="J7" si="1">SUM(C7:I7)</f>
        <v>16</v>
      </c>
    </row>
    <row r="8" spans="1:10" ht="25.5" customHeight="1" x14ac:dyDescent="0.25">
      <c r="A8" s="475"/>
      <c r="B8" s="153" t="s">
        <v>23</v>
      </c>
      <c r="C8" s="17">
        <f t="shared" ref="C8:J8" si="2">C7/C$29</f>
        <v>4.4444444444444444E-3</v>
      </c>
      <c r="D8" s="18">
        <f t="shared" si="2"/>
        <v>0</v>
      </c>
      <c r="E8" s="18" t="s">
        <v>14</v>
      </c>
      <c r="F8" s="18" t="s">
        <v>14</v>
      </c>
      <c r="G8" s="18">
        <f t="shared" si="2"/>
        <v>1.912568306010929E-2</v>
      </c>
      <c r="H8" s="18" t="s">
        <v>14</v>
      </c>
      <c r="I8" s="20">
        <f t="shared" si="2"/>
        <v>0</v>
      </c>
      <c r="J8" s="39">
        <f t="shared" si="2"/>
        <v>1.2519561815336464E-2</v>
      </c>
    </row>
    <row r="9" spans="1:10" ht="25.5" customHeight="1" x14ac:dyDescent="0.25">
      <c r="A9" s="471" t="s">
        <v>89</v>
      </c>
      <c r="B9" s="155" t="s">
        <v>17</v>
      </c>
      <c r="C9" s="87">
        <v>2</v>
      </c>
      <c r="D9" s="88">
        <v>73</v>
      </c>
      <c r="E9" s="88" t="s">
        <v>13</v>
      </c>
      <c r="F9" s="88" t="s">
        <v>13</v>
      </c>
      <c r="G9" s="88">
        <v>30</v>
      </c>
      <c r="H9" s="88" t="s">
        <v>13</v>
      </c>
      <c r="I9" s="89">
        <v>0</v>
      </c>
      <c r="J9" s="179">
        <f t="shared" ref="J9" si="3">SUM(C9:I9)</f>
        <v>105</v>
      </c>
    </row>
    <row r="10" spans="1:10" ht="25.5" customHeight="1" x14ac:dyDescent="0.25">
      <c r="A10" s="475"/>
      <c r="B10" s="153" t="s">
        <v>23</v>
      </c>
      <c r="C10" s="17">
        <f t="shared" ref="C10:J10" si="4">C9/C$29</f>
        <v>4.4444444444444444E-3</v>
      </c>
      <c r="D10" s="18">
        <f t="shared" si="4"/>
        <v>0.98648648648648651</v>
      </c>
      <c r="E10" s="18" t="s">
        <v>14</v>
      </c>
      <c r="F10" s="18" t="s">
        <v>14</v>
      </c>
      <c r="G10" s="18">
        <f t="shared" si="4"/>
        <v>4.0983606557377046E-2</v>
      </c>
      <c r="H10" s="18" t="s">
        <v>14</v>
      </c>
      <c r="I10" s="20">
        <f t="shared" si="4"/>
        <v>0</v>
      </c>
      <c r="J10" s="39">
        <f t="shared" si="4"/>
        <v>8.2159624413145546E-2</v>
      </c>
    </row>
    <row r="11" spans="1:10" ht="25.5" customHeight="1" x14ac:dyDescent="0.25">
      <c r="A11" s="471" t="s">
        <v>90</v>
      </c>
      <c r="B11" s="155" t="s">
        <v>17</v>
      </c>
      <c r="C11" s="87">
        <v>0</v>
      </c>
      <c r="D11" s="88">
        <v>0</v>
      </c>
      <c r="E11" s="88" t="s">
        <v>13</v>
      </c>
      <c r="F11" s="88" t="s">
        <v>13</v>
      </c>
      <c r="G11" s="88">
        <v>2</v>
      </c>
      <c r="H11" s="88" t="s">
        <v>13</v>
      </c>
      <c r="I11" s="89">
        <v>0</v>
      </c>
      <c r="J11" s="179">
        <f t="shared" ref="J11" si="5">SUM(C11:I11)</f>
        <v>2</v>
      </c>
    </row>
    <row r="12" spans="1:10" ht="25.5" customHeight="1" x14ac:dyDescent="0.25">
      <c r="A12" s="475"/>
      <c r="B12" s="153" t="s">
        <v>23</v>
      </c>
      <c r="C12" s="17">
        <f t="shared" ref="C12:J12" si="6">C11/C$29</f>
        <v>0</v>
      </c>
      <c r="D12" s="18">
        <f t="shared" si="6"/>
        <v>0</v>
      </c>
      <c r="E12" s="18" t="s">
        <v>14</v>
      </c>
      <c r="F12" s="18" t="s">
        <v>14</v>
      </c>
      <c r="G12" s="18">
        <f t="shared" si="6"/>
        <v>2.7322404371584699E-3</v>
      </c>
      <c r="H12" s="18" t="s">
        <v>14</v>
      </c>
      <c r="I12" s="20">
        <f t="shared" si="6"/>
        <v>0</v>
      </c>
      <c r="J12" s="39">
        <f t="shared" si="6"/>
        <v>1.5649452269170579E-3</v>
      </c>
    </row>
    <row r="13" spans="1:10" ht="25.5" customHeight="1" x14ac:dyDescent="0.25">
      <c r="A13" s="471" t="s">
        <v>91</v>
      </c>
      <c r="B13" s="155" t="s">
        <v>17</v>
      </c>
      <c r="C13" s="87">
        <v>5</v>
      </c>
      <c r="D13" s="88">
        <v>0</v>
      </c>
      <c r="E13" s="88" t="s">
        <v>13</v>
      </c>
      <c r="F13" s="88" t="s">
        <v>13</v>
      </c>
      <c r="G13" s="88">
        <v>621</v>
      </c>
      <c r="H13" s="88" t="s">
        <v>13</v>
      </c>
      <c r="I13" s="89">
        <v>1</v>
      </c>
      <c r="J13" s="179">
        <f t="shared" ref="J13" si="7">SUM(C13:I13)</f>
        <v>627</v>
      </c>
    </row>
    <row r="14" spans="1:10" ht="25.5" customHeight="1" x14ac:dyDescent="0.25">
      <c r="A14" s="475"/>
      <c r="B14" s="153" t="s">
        <v>23</v>
      </c>
      <c r="C14" s="17">
        <f t="shared" ref="C14:J14" si="8">C13/C$29</f>
        <v>1.1111111111111112E-2</v>
      </c>
      <c r="D14" s="18">
        <f t="shared" si="8"/>
        <v>0</v>
      </c>
      <c r="E14" s="18" t="s">
        <v>14</v>
      </c>
      <c r="F14" s="18" t="s">
        <v>14</v>
      </c>
      <c r="G14" s="18">
        <f t="shared" si="8"/>
        <v>0.84836065573770492</v>
      </c>
      <c r="H14" s="18" t="s">
        <v>14</v>
      </c>
      <c r="I14" s="20">
        <f t="shared" si="8"/>
        <v>4.5454545454545456E-2</v>
      </c>
      <c r="J14" s="39">
        <f t="shared" si="8"/>
        <v>0.49061032863849763</v>
      </c>
    </row>
    <row r="15" spans="1:10" ht="25.5" customHeight="1" x14ac:dyDescent="0.25">
      <c r="A15" s="471" t="s">
        <v>92</v>
      </c>
      <c r="B15" s="155" t="s">
        <v>17</v>
      </c>
      <c r="C15" s="87">
        <v>3</v>
      </c>
      <c r="D15" s="88">
        <v>0</v>
      </c>
      <c r="E15" s="88" t="s">
        <v>13</v>
      </c>
      <c r="F15" s="88" t="s">
        <v>13</v>
      </c>
      <c r="G15" s="88">
        <v>1</v>
      </c>
      <c r="H15" s="88" t="s">
        <v>13</v>
      </c>
      <c r="I15" s="89">
        <v>0</v>
      </c>
      <c r="J15" s="179">
        <f t="shared" ref="J15" si="9">SUM(C15:I15)</f>
        <v>4</v>
      </c>
    </row>
    <row r="16" spans="1:10" ht="25.5" customHeight="1" x14ac:dyDescent="0.25">
      <c r="A16" s="475"/>
      <c r="B16" s="153" t="s">
        <v>23</v>
      </c>
      <c r="C16" s="17">
        <f t="shared" ref="C16:J16" si="10">C15/C$29</f>
        <v>6.6666666666666671E-3</v>
      </c>
      <c r="D16" s="18">
        <f t="shared" si="10"/>
        <v>0</v>
      </c>
      <c r="E16" s="18" t="s">
        <v>14</v>
      </c>
      <c r="F16" s="18" t="s">
        <v>14</v>
      </c>
      <c r="G16" s="18">
        <f t="shared" si="10"/>
        <v>1.366120218579235E-3</v>
      </c>
      <c r="H16" s="18" t="s">
        <v>14</v>
      </c>
      <c r="I16" s="20">
        <f t="shared" si="10"/>
        <v>0</v>
      </c>
      <c r="J16" s="39">
        <f t="shared" si="10"/>
        <v>3.1298904538341159E-3</v>
      </c>
    </row>
    <row r="17" spans="1:10" ht="25.5" customHeight="1" x14ac:dyDescent="0.25">
      <c r="A17" s="471" t="s">
        <v>93</v>
      </c>
      <c r="B17" s="155" t="s">
        <v>17</v>
      </c>
      <c r="C17" s="87">
        <v>0</v>
      </c>
      <c r="D17" s="88">
        <v>0</v>
      </c>
      <c r="E17" s="88" t="s">
        <v>13</v>
      </c>
      <c r="F17" s="88" t="s">
        <v>13</v>
      </c>
      <c r="G17" s="88">
        <v>0</v>
      </c>
      <c r="H17" s="88" t="s">
        <v>13</v>
      </c>
      <c r="I17" s="89">
        <v>21</v>
      </c>
      <c r="J17" s="179">
        <f t="shared" ref="J17" si="11">SUM(C17:I17)</f>
        <v>21</v>
      </c>
    </row>
    <row r="18" spans="1:10" ht="25.5" customHeight="1" x14ac:dyDescent="0.25">
      <c r="A18" s="475"/>
      <c r="B18" s="153" t="s">
        <v>23</v>
      </c>
      <c r="C18" s="17">
        <f t="shared" ref="C18:J18" si="12">C17/C$29</f>
        <v>0</v>
      </c>
      <c r="D18" s="18">
        <f t="shared" si="12"/>
        <v>0</v>
      </c>
      <c r="E18" s="18" t="s">
        <v>14</v>
      </c>
      <c r="F18" s="18" t="s">
        <v>14</v>
      </c>
      <c r="G18" s="18">
        <f t="shared" si="12"/>
        <v>0</v>
      </c>
      <c r="H18" s="18" t="s">
        <v>14</v>
      </c>
      <c r="I18" s="20">
        <f t="shared" si="12"/>
        <v>0.95454545454545459</v>
      </c>
      <c r="J18" s="39">
        <f t="shared" si="12"/>
        <v>1.6431924882629109E-2</v>
      </c>
    </row>
    <row r="19" spans="1:10" ht="25.5" customHeight="1" x14ac:dyDescent="0.25">
      <c r="A19" s="471" t="s">
        <v>94</v>
      </c>
      <c r="B19" s="155" t="s">
        <v>17</v>
      </c>
      <c r="C19" s="87">
        <v>4</v>
      </c>
      <c r="D19" s="88">
        <v>1</v>
      </c>
      <c r="E19" s="88" t="s">
        <v>13</v>
      </c>
      <c r="F19" s="88" t="s">
        <v>13</v>
      </c>
      <c r="G19" s="88">
        <v>0</v>
      </c>
      <c r="H19" s="88" t="s">
        <v>13</v>
      </c>
      <c r="I19" s="89">
        <v>0</v>
      </c>
      <c r="J19" s="179">
        <f t="shared" ref="J19" si="13">SUM(C19:I19)</f>
        <v>5</v>
      </c>
    </row>
    <row r="20" spans="1:10" ht="25.5" customHeight="1" x14ac:dyDescent="0.25">
      <c r="A20" s="475"/>
      <c r="B20" s="153" t="s">
        <v>23</v>
      </c>
      <c r="C20" s="17">
        <f t="shared" ref="C20:J20" si="14">C19/C$29</f>
        <v>8.8888888888888889E-3</v>
      </c>
      <c r="D20" s="18">
        <f t="shared" si="14"/>
        <v>1.3513513513513514E-2</v>
      </c>
      <c r="E20" s="18" t="s">
        <v>14</v>
      </c>
      <c r="F20" s="18" t="s">
        <v>14</v>
      </c>
      <c r="G20" s="18">
        <f t="shared" si="14"/>
        <v>0</v>
      </c>
      <c r="H20" s="18" t="s">
        <v>14</v>
      </c>
      <c r="I20" s="20">
        <f t="shared" si="14"/>
        <v>0</v>
      </c>
      <c r="J20" s="39">
        <f t="shared" si="14"/>
        <v>3.9123630672926448E-3</v>
      </c>
    </row>
    <row r="21" spans="1:10" ht="25.5" customHeight="1" x14ac:dyDescent="0.25">
      <c r="A21" s="471" t="s">
        <v>95</v>
      </c>
      <c r="B21" s="155" t="s">
        <v>17</v>
      </c>
      <c r="C21" s="87">
        <v>1</v>
      </c>
      <c r="D21" s="88">
        <v>0</v>
      </c>
      <c r="E21" s="88" t="s">
        <v>13</v>
      </c>
      <c r="F21" s="88" t="s">
        <v>13</v>
      </c>
      <c r="G21" s="88">
        <v>6</v>
      </c>
      <c r="H21" s="88" t="s">
        <v>13</v>
      </c>
      <c r="I21" s="89">
        <v>0</v>
      </c>
      <c r="J21" s="179">
        <f t="shared" ref="J21" si="15">SUM(C21:I21)</f>
        <v>7</v>
      </c>
    </row>
    <row r="22" spans="1:10" ht="25.5" customHeight="1" x14ac:dyDescent="0.25">
      <c r="A22" s="475"/>
      <c r="B22" s="153" t="s">
        <v>23</v>
      </c>
      <c r="C22" s="17">
        <f t="shared" ref="C22:J22" si="16">C21/C$29</f>
        <v>2.2222222222222222E-3</v>
      </c>
      <c r="D22" s="18">
        <f t="shared" si="16"/>
        <v>0</v>
      </c>
      <c r="E22" s="18" t="s">
        <v>14</v>
      </c>
      <c r="F22" s="18" t="s">
        <v>14</v>
      </c>
      <c r="G22" s="18">
        <f t="shared" si="16"/>
        <v>8.1967213114754103E-3</v>
      </c>
      <c r="H22" s="18" t="s">
        <v>14</v>
      </c>
      <c r="I22" s="20">
        <f t="shared" si="16"/>
        <v>0</v>
      </c>
      <c r="J22" s="39">
        <f t="shared" si="16"/>
        <v>5.4773082942097028E-3</v>
      </c>
    </row>
    <row r="23" spans="1:10" ht="25.5" customHeight="1" x14ac:dyDescent="0.25">
      <c r="A23" s="471" t="s">
        <v>96</v>
      </c>
      <c r="B23" s="155" t="s">
        <v>17</v>
      </c>
      <c r="C23" s="87">
        <v>0</v>
      </c>
      <c r="D23" s="88">
        <v>0</v>
      </c>
      <c r="E23" s="88" t="s">
        <v>13</v>
      </c>
      <c r="F23" s="88" t="s">
        <v>13</v>
      </c>
      <c r="G23" s="88">
        <v>0</v>
      </c>
      <c r="H23" s="88" t="s">
        <v>13</v>
      </c>
      <c r="I23" s="89">
        <v>0</v>
      </c>
      <c r="J23" s="179">
        <f t="shared" ref="J23" si="17">SUM(C23:I23)</f>
        <v>0</v>
      </c>
    </row>
    <row r="24" spans="1:10" ht="25.5" customHeight="1" x14ac:dyDescent="0.25">
      <c r="A24" s="475"/>
      <c r="B24" s="153" t="s">
        <v>23</v>
      </c>
      <c r="C24" s="17">
        <f t="shared" ref="C24:J24" si="18">C23/C$29</f>
        <v>0</v>
      </c>
      <c r="D24" s="18">
        <f t="shared" si="18"/>
        <v>0</v>
      </c>
      <c r="E24" s="18" t="s">
        <v>14</v>
      </c>
      <c r="F24" s="18" t="s">
        <v>14</v>
      </c>
      <c r="G24" s="18">
        <f t="shared" si="18"/>
        <v>0</v>
      </c>
      <c r="H24" s="18" t="s">
        <v>14</v>
      </c>
      <c r="I24" s="20">
        <f t="shared" si="18"/>
        <v>0</v>
      </c>
      <c r="J24" s="39">
        <f t="shared" si="18"/>
        <v>0</v>
      </c>
    </row>
    <row r="25" spans="1:10" ht="25.5" customHeight="1" x14ac:dyDescent="0.25">
      <c r="A25" s="471" t="s">
        <v>97</v>
      </c>
      <c r="B25" s="155" t="s">
        <v>17</v>
      </c>
      <c r="C25" s="87">
        <v>1</v>
      </c>
      <c r="D25" s="88">
        <v>0</v>
      </c>
      <c r="E25" s="88" t="s">
        <v>13</v>
      </c>
      <c r="F25" s="88" t="s">
        <v>13</v>
      </c>
      <c r="G25" s="88">
        <v>2</v>
      </c>
      <c r="H25" s="88" t="s">
        <v>13</v>
      </c>
      <c r="I25" s="89">
        <v>0</v>
      </c>
      <c r="J25" s="179">
        <f t="shared" ref="J25" si="19">SUM(C25:I25)</f>
        <v>3</v>
      </c>
    </row>
    <row r="26" spans="1:10" ht="25.5" customHeight="1" x14ac:dyDescent="0.25">
      <c r="A26" s="475"/>
      <c r="B26" s="153" t="s">
        <v>23</v>
      </c>
      <c r="C26" s="17">
        <f t="shared" ref="C26:J26" si="20">C25/C$29</f>
        <v>2.2222222222222222E-3</v>
      </c>
      <c r="D26" s="18">
        <f t="shared" si="20"/>
        <v>0</v>
      </c>
      <c r="E26" s="18" t="s">
        <v>14</v>
      </c>
      <c r="F26" s="18" t="s">
        <v>14</v>
      </c>
      <c r="G26" s="18">
        <f t="shared" si="20"/>
        <v>2.7322404371584699E-3</v>
      </c>
      <c r="H26" s="18" t="s">
        <v>14</v>
      </c>
      <c r="I26" s="20">
        <f t="shared" si="20"/>
        <v>0</v>
      </c>
      <c r="J26" s="39">
        <f t="shared" si="20"/>
        <v>2.3474178403755869E-3</v>
      </c>
    </row>
    <row r="27" spans="1:10" ht="25.5" customHeight="1" x14ac:dyDescent="0.25">
      <c r="A27" s="471" t="s">
        <v>98</v>
      </c>
      <c r="B27" s="155" t="s">
        <v>17</v>
      </c>
      <c r="C27" s="87">
        <v>0</v>
      </c>
      <c r="D27" s="88">
        <v>0</v>
      </c>
      <c r="E27" s="88" t="s">
        <v>13</v>
      </c>
      <c r="F27" s="88" t="s">
        <v>13</v>
      </c>
      <c r="G27" s="88">
        <v>0</v>
      </c>
      <c r="H27" s="88" t="s">
        <v>13</v>
      </c>
      <c r="I27" s="89">
        <v>0</v>
      </c>
      <c r="J27" s="179">
        <f t="shared" ref="J27" si="21">SUM(C27:I27)</f>
        <v>0</v>
      </c>
    </row>
    <row r="28" spans="1:10" ht="25.5" customHeight="1" thickBot="1" x14ac:dyDescent="0.3">
      <c r="A28" s="474"/>
      <c r="B28" s="155" t="s">
        <v>23</v>
      </c>
      <c r="C28" s="13">
        <f t="shared" ref="C28:J28" si="22">C27/C$29</f>
        <v>0</v>
      </c>
      <c r="D28" s="47">
        <f t="shared" si="22"/>
        <v>0</v>
      </c>
      <c r="E28" s="47" t="s">
        <v>14</v>
      </c>
      <c r="F28" s="47" t="s">
        <v>14</v>
      </c>
      <c r="G28" s="47">
        <f t="shared" si="22"/>
        <v>0</v>
      </c>
      <c r="H28" s="47" t="s">
        <v>14</v>
      </c>
      <c r="I28" s="15">
        <f t="shared" si="22"/>
        <v>0</v>
      </c>
      <c r="J28" s="48">
        <f t="shared" si="22"/>
        <v>0</v>
      </c>
    </row>
    <row r="29" spans="1:10" ht="32.25" customHeight="1" x14ac:dyDescent="0.25">
      <c r="A29" s="405" t="s">
        <v>99</v>
      </c>
      <c r="B29" s="341" t="s">
        <v>17</v>
      </c>
      <c r="C29" s="90">
        <f t="shared" ref="C29:J29" si="23">C5+C7+C9+C11+C13+C15+C17+C19+C21+C23+C25+C27</f>
        <v>450</v>
      </c>
      <c r="D29" s="91">
        <f t="shared" si="23"/>
        <v>74</v>
      </c>
      <c r="E29" s="91" t="s">
        <v>13</v>
      </c>
      <c r="F29" s="91" t="s">
        <v>13</v>
      </c>
      <c r="G29" s="91">
        <f t="shared" si="23"/>
        <v>732</v>
      </c>
      <c r="H29" s="91" t="s">
        <v>13</v>
      </c>
      <c r="I29" s="92">
        <f t="shared" si="23"/>
        <v>22</v>
      </c>
      <c r="J29" s="248">
        <f t="shared" si="23"/>
        <v>1278</v>
      </c>
    </row>
    <row r="30" spans="1:10" ht="32.25" customHeight="1" thickBot="1" x14ac:dyDescent="0.3">
      <c r="A30" s="410"/>
      <c r="B30" s="342" t="s">
        <v>23</v>
      </c>
      <c r="C30" s="22">
        <f t="shared" ref="C30:J30" si="24">C29/C$29</f>
        <v>1</v>
      </c>
      <c r="D30" s="23">
        <f t="shared" si="24"/>
        <v>1</v>
      </c>
      <c r="E30" s="23" t="s">
        <v>14</v>
      </c>
      <c r="F30" s="23" t="s">
        <v>14</v>
      </c>
      <c r="G30" s="23">
        <f t="shared" si="24"/>
        <v>1</v>
      </c>
      <c r="H30" s="23" t="s">
        <v>14</v>
      </c>
      <c r="I30" s="25">
        <f t="shared" si="24"/>
        <v>1</v>
      </c>
      <c r="J30" s="43">
        <f t="shared" si="24"/>
        <v>1</v>
      </c>
    </row>
    <row r="31" spans="1:10" ht="36" customHeight="1" thickBot="1" x14ac:dyDescent="0.3">
      <c r="A31" s="44"/>
      <c r="B31" s="28"/>
      <c r="C31" s="29"/>
      <c r="D31" s="29"/>
      <c r="E31" s="29"/>
      <c r="F31" s="29"/>
      <c r="G31" s="29"/>
      <c r="H31" s="29"/>
      <c r="I31" s="29"/>
      <c r="J31" s="29"/>
    </row>
    <row r="32" spans="1:10" ht="57" customHeight="1" x14ac:dyDescent="0.25">
      <c r="A32" s="249" t="s">
        <v>100</v>
      </c>
      <c r="B32" s="264" t="s">
        <v>17</v>
      </c>
      <c r="C32" s="251">
        <v>43</v>
      </c>
      <c r="D32" s="252">
        <v>0</v>
      </c>
      <c r="E32" s="252" t="s">
        <v>13</v>
      </c>
      <c r="F32" s="252" t="s">
        <v>13</v>
      </c>
      <c r="G32" s="252">
        <v>1</v>
      </c>
      <c r="H32" s="266" t="s">
        <v>13</v>
      </c>
      <c r="I32" s="253">
        <v>0</v>
      </c>
      <c r="J32" s="254">
        <f>SUM(C32:I32)</f>
        <v>44</v>
      </c>
    </row>
    <row r="33" spans="1:10" ht="55.5" customHeight="1" thickBot="1" x14ac:dyDescent="0.3">
      <c r="A33" s="269" t="s">
        <v>56</v>
      </c>
      <c r="B33" s="343" t="s">
        <v>17</v>
      </c>
      <c r="C33" s="344">
        <f t="shared" ref="C33:J33" si="25">C34-C29-C32</f>
        <v>0</v>
      </c>
      <c r="D33" s="345">
        <f t="shared" si="25"/>
        <v>0</v>
      </c>
      <c r="E33" s="345" t="s">
        <v>13</v>
      </c>
      <c r="F33" s="345" t="s">
        <v>13</v>
      </c>
      <c r="G33" s="345">
        <f t="shared" si="25"/>
        <v>0</v>
      </c>
      <c r="H33" s="257">
        <v>323</v>
      </c>
      <c r="I33" s="346">
        <f t="shared" si="25"/>
        <v>0</v>
      </c>
      <c r="J33" s="347">
        <f t="shared" si="25"/>
        <v>323</v>
      </c>
    </row>
    <row r="34" spans="1:10" ht="54.75" customHeight="1" thickBot="1" x14ac:dyDescent="0.3">
      <c r="A34" s="271" t="s">
        <v>18</v>
      </c>
      <c r="B34" s="343" t="s">
        <v>17</v>
      </c>
      <c r="C34" s="256">
        <v>493</v>
      </c>
      <c r="D34" s="257">
        <v>74</v>
      </c>
      <c r="E34" s="257" t="s">
        <v>13</v>
      </c>
      <c r="F34" s="257" t="s">
        <v>13</v>
      </c>
      <c r="G34" s="257">
        <v>733</v>
      </c>
      <c r="H34" s="257">
        <v>323</v>
      </c>
      <c r="I34" s="258">
        <v>22</v>
      </c>
      <c r="J34" s="259">
        <f>SUM(C34:I34)</f>
        <v>1645</v>
      </c>
    </row>
    <row r="35" spans="1:10" ht="54.75" customHeight="1" thickBot="1" x14ac:dyDescent="0.3">
      <c r="A35" s="45"/>
      <c r="B35" s="44"/>
      <c r="C35" s="49"/>
      <c r="D35" s="49"/>
      <c r="E35" s="49"/>
      <c r="F35" s="49"/>
      <c r="G35" s="49"/>
      <c r="H35" s="49"/>
      <c r="I35" s="49"/>
      <c r="J35" s="50"/>
    </row>
    <row r="36" spans="1:10" ht="41.25" customHeight="1" x14ac:dyDescent="0.25">
      <c r="A36" s="390" t="s">
        <v>19</v>
      </c>
      <c r="B36" s="391"/>
      <c r="C36" s="93"/>
      <c r="D36" s="31"/>
      <c r="E36" s="31"/>
      <c r="F36" s="31"/>
      <c r="G36" s="31"/>
      <c r="H36" s="31"/>
      <c r="I36" s="31"/>
      <c r="J36" s="32"/>
    </row>
    <row r="37" spans="1:10" ht="41.25" customHeight="1" x14ac:dyDescent="0.25">
      <c r="A37" s="392" t="s">
        <v>20</v>
      </c>
      <c r="B37" s="393"/>
      <c r="C37" s="272">
        <v>1</v>
      </c>
      <c r="D37" s="167">
        <v>1</v>
      </c>
      <c r="E37" s="167">
        <v>0</v>
      </c>
      <c r="F37" s="167">
        <v>0</v>
      </c>
      <c r="G37" s="167">
        <v>1</v>
      </c>
      <c r="H37" s="167">
        <v>0</v>
      </c>
      <c r="I37" s="167">
        <v>1</v>
      </c>
      <c r="J37" s="168">
        <f>SUM(C37:I37)</f>
        <v>4</v>
      </c>
    </row>
    <row r="38" spans="1:10" ht="41.25" customHeight="1" thickBot="1" x14ac:dyDescent="0.3">
      <c r="A38" s="394" t="s">
        <v>125</v>
      </c>
      <c r="B38" s="395"/>
      <c r="C38" s="169">
        <v>1</v>
      </c>
      <c r="D38" s="170">
        <v>1</v>
      </c>
      <c r="E38" s="170">
        <v>1</v>
      </c>
      <c r="F38" s="170">
        <v>1</v>
      </c>
      <c r="G38" s="170">
        <v>1</v>
      </c>
      <c r="H38" s="170">
        <v>1</v>
      </c>
      <c r="I38" s="171">
        <v>1</v>
      </c>
      <c r="J38" s="172">
        <f>SUM(C38:I38)</f>
        <v>7</v>
      </c>
    </row>
    <row r="39" spans="1:10" ht="31.5" customHeight="1" x14ac:dyDescent="0.25">
      <c r="A39" s="5" t="s">
        <v>21</v>
      </c>
      <c r="B39" s="6"/>
      <c r="C39" s="7"/>
      <c r="D39" s="7"/>
      <c r="E39" s="7"/>
      <c r="F39" s="7"/>
      <c r="G39" s="7"/>
      <c r="H39" s="7"/>
      <c r="I39" s="7"/>
      <c r="J39" s="7"/>
    </row>
  </sheetData>
  <mergeCells count="20">
    <mergeCell ref="A19:A20"/>
    <mergeCell ref="A1:J1"/>
    <mergeCell ref="A2:J2"/>
    <mergeCell ref="A3:B4"/>
    <mergeCell ref="C3:J3"/>
    <mergeCell ref="A5:A6"/>
    <mergeCell ref="A7:A8"/>
    <mergeCell ref="A9:A10"/>
    <mergeCell ref="A11:A12"/>
    <mergeCell ref="A13:A14"/>
    <mergeCell ref="A15:A16"/>
    <mergeCell ref="A17:A18"/>
    <mergeCell ref="A37:B37"/>
    <mergeCell ref="A38:B38"/>
    <mergeCell ref="A21:A22"/>
    <mergeCell ref="A23:A24"/>
    <mergeCell ref="A25:A26"/>
    <mergeCell ref="A27:A28"/>
    <mergeCell ref="A29:A30"/>
    <mergeCell ref="A36:B36"/>
  </mergeCells>
  <pageMargins left="0.70866141732283472" right="0.70866141732283472" top="0.74803149606299213" bottom="0.74803149606299213" header="0.31496062992125984" footer="0.31496062992125984"/>
  <pageSetup paperSize="8" scale="5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TAB-3.1.1_2018_Web</vt:lpstr>
      <vt:lpstr>TAB-3.1.2_2018_Web</vt:lpstr>
      <vt:lpstr>TAB-3.1.3_2018_Web</vt:lpstr>
      <vt:lpstr>TAB-3.1.4_2018_Web</vt:lpstr>
      <vt:lpstr>TAB-3.1.5_2018_Web</vt:lpstr>
      <vt:lpstr>TAB-3.1.6_2018_Web</vt:lpstr>
      <vt:lpstr>TAB-3.1.7_2018_Web</vt:lpstr>
      <vt:lpstr>TAB-3.1.8_2018_Web</vt:lpstr>
      <vt:lpstr>TAB-3.1.9_2018_Web</vt:lpstr>
      <vt:lpstr>TAB-3.1.10_2018_Web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2019-04-19T13:31:14Z</dcterms:created>
  <dcterms:modified xsi:type="dcterms:W3CDTF">2019-12-30T09:51:47Z</dcterms:modified>
</cp:coreProperties>
</file>