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Stat_RSU_2019_copie_du_20210602\RSU_Profil_2019\TAB_311-à-3110_TR_2019_dhe\"/>
    </mc:Choice>
  </mc:AlternateContent>
  <xr:revisionPtr revIDLastSave="0" documentId="8_{78BF150C-2125-4FA7-9A78-3E9B7C2F6A5C}" xr6:coauthVersionLast="47" xr6:coauthVersionMax="47" xr10:uidLastSave="{00000000-0000-0000-0000-000000000000}"/>
  <bookViews>
    <workbookView xWindow="-108" yWindow="-108" windowWidth="23256" windowHeight="12576" tabRatio="926" xr2:uid="{DFD93DCB-EFA3-4600-B1C9-2FDAFA8B5AEF}"/>
  </bookViews>
  <sheets>
    <sheet name="TAB-3.1.1_2019_Web" sheetId="11" r:id="rId1"/>
    <sheet name="TAB-3.1.2_2019_Web" sheetId="8" r:id="rId2"/>
    <sheet name="TAB-3.1.3_2019_Web" sheetId="12" r:id="rId3"/>
    <sheet name="TAB-3.1.4_2019_Web" sheetId="13" r:id="rId4"/>
    <sheet name="TAB-3.1.5_2019_Web" sheetId="9" r:id="rId5"/>
    <sheet name="TAB-3.1.6_2019_Web" sheetId="4" r:id="rId6"/>
    <sheet name="TAB-3.1.7_2019_Web" sheetId="14" r:id="rId7"/>
    <sheet name="TAB-3.1.8_2019_web" sheetId="2" r:id="rId8"/>
    <sheet name="TAB-3.1.9_2019_Web" sheetId="1" r:id="rId9"/>
    <sheet name="TAB-3.1.10_2019_Web" sheetId="15" r:id="rId10"/>
  </sheets>
  <externalReferences>
    <externalReference r:id="rId11"/>
    <externalReference r:id="rId12"/>
  </externalReferences>
  <definedNames>
    <definedName name="Profil_2017_qly" localSheetId="6">#REF!</definedName>
    <definedName name="Profil_2017_qly">#REF!</definedName>
    <definedName name="Profil_2017_qty" localSheetId="6">#REF!</definedName>
    <definedName name="Profil_2017_qty">#REF!</definedName>
    <definedName name="Profil_2018_qly">#REF!</definedName>
    <definedName name="Profil_2018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 i="15" l="1"/>
  <c r="J48" i="15"/>
  <c r="J45" i="15"/>
  <c r="J44" i="15" s="1"/>
  <c r="I44" i="15"/>
  <c r="G44" i="15"/>
  <c r="E44" i="15"/>
  <c r="D44" i="15"/>
  <c r="C44" i="15"/>
  <c r="J42" i="15"/>
  <c r="I40" i="15"/>
  <c r="G40" i="15"/>
  <c r="E40" i="15"/>
  <c r="D40" i="15"/>
  <c r="C40" i="15"/>
  <c r="J39" i="15"/>
  <c r="J40" i="15" s="1"/>
  <c r="I38" i="15"/>
  <c r="G38" i="15"/>
  <c r="E38" i="15"/>
  <c r="D38" i="15"/>
  <c r="C38" i="15"/>
  <c r="J37" i="15"/>
  <c r="J38" i="15" s="1"/>
  <c r="I36" i="15"/>
  <c r="G36" i="15"/>
  <c r="E36" i="15"/>
  <c r="D36" i="15"/>
  <c r="C36" i="15"/>
  <c r="J35" i="15"/>
  <c r="J36" i="15" s="1"/>
  <c r="I34" i="15"/>
  <c r="G34" i="15"/>
  <c r="E34" i="15"/>
  <c r="D34" i="15"/>
  <c r="C34" i="15"/>
  <c r="J33" i="15"/>
  <c r="J34" i="15" s="1"/>
  <c r="J32" i="15"/>
  <c r="I32" i="15"/>
  <c r="G32" i="15"/>
  <c r="E32" i="15"/>
  <c r="D32" i="15"/>
  <c r="C32" i="15"/>
  <c r="J31" i="15"/>
  <c r="I30" i="15"/>
  <c r="G30" i="15"/>
  <c r="E30" i="15"/>
  <c r="D30" i="15"/>
  <c r="C30" i="15"/>
  <c r="J29" i="15"/>
  <c r="J30" i="15" s="1"/>
  <c r="J28" i="15"/>
  <c r="I28" i="15"/>
  <c r="G28" i="15"/>
  <c r="E28" i="15"/>
  <c r="D28" i="15"/>
  <c r="C28" i="15"/>
  <c r="J27" i="15"/>
  <c r="I26" i="15"/>
  <c r="G26" i="15"/>
  <c r="E26" i="15"/>
  <c r="D26" i="15"/>
  <c r="C26" i="15"/>
  <c r="J25" i="15"/>
  <c r="J26" i="15" s="1"/>
  <c r="I24" i="15"/>
  <c r="G24" i="15"/>
  <c r="E24" i="15"/>
  <c r="D24" i="15"/>
  <c r="C24" i="15"/>
  <c r="J23" i="15"/>
  <c r="J24" i="15" s="1"/>
  <c r="I22" i="15"/>
  <c r="G22" i="15"/>
  <c r="E22" i="15"/>
  <c r="D22" i="15"/>
  <c r="C22" i="15"/>
  <c r="J21" i="15"/>
  <c r="J22" i="15" s="1"/>
  <c r="I20" i="15"/>
  <c r="G20" i="15"/>
  <c r="E20" i="15"/>
  <c r="D20" i="15"/>
  <c r="C20" i="15"/>
  <c r="J19" i="15"/>
  <c r="J20" i="15" s="1"/>
  <c r="I18" i="15"/>
  <c r="G18" i="15"/>
  <c r="E18" i="15"/>
  <c r="D18" i="15"/>
  <c r="C18" i="15"/>
  <c r="J17" i="15"/>
  <c r="J18" i="15" s="1"/>
  <c r="J16" i="15"/>
  <c r="I16" i="15"/>
  <c r="G16" i="15"/>
  <c r="E16" i="15"/>
  <c r="D16" i="15"/>
  <c r="C16" i="15"/>
  <c r="J15" i="15"/>
  <c r="I14" i="15"/>
  <c r="G14" i="15"/>
  <c r="E14" i="15"/>
  <c r="D14" i="15"/>
  <c r="C14" i="15"/>
  <c r="J13" i="15"/>
  <c r="J14" i="15" s="1"/>
  <c r="I12" i="15"/>
  <c r="G12" i="15"/>
  <c r="E12" i="15"/>
  <c r="D12" i="15"/>
  <c r="C12" i="15"/>
  <c r="J11" i="15"/>
  <c r="J12" i="15" s="1"/>
  <c r="I10" i="15"/>
  <c r="G10" i="15"/>
  <c r="E10" i="15"/>
  <c r="D10" i="15"/>
  <c r="C10" i="15"/>
  <c r="J9" i="15"/>
  <c r="J10" i="15" s="1"/>
  <c r="I8" i="15"/>
  <c r="G8" i="15"/>
  <c r="E8" i="15"/>
  <c r="D8" i="15"/>
  <c r="C8" i="15"/>
  <c r="J7" i="15"/>
  <c r="J8" i="15" s="1"/>
  <c r="I6" i="15"/>
  <c r="G6" i="15"/>
  <c r="E6" i="15"/>
  <c r="D6" i="15"/>
  <c r="C6" i="15"/>
  <c r="J5" i="15"/>
  <c r="J6" i="15" s="1"/>
  <c r="J30" i="14" l="1"/>
  <c r="J29" i="14"/>
  <c r="J26" i="14"/>
  <c r="I25" i="14"/>
  <c r="H25" i="14"/>
  <c r="E25" i="14"/>
  <c r="D25" i="14"/>
  <c r="C25" i="14"/>
  <c r="J24" i="14"/>
  <c r="I22" i="14"/>
  <c r="H22" i="14"/>
  <c r="E22" i="14"/>
  <c r="D22" i="14"/>
  <c r="C22" i="14"/>
  <c r="I21" i="14"/>
  <c r="I20" i="14" s="1"/>
  <c r="H21" i="14"/>
  <c r="H6" i="14" s="1"/>
  <c r="G21" i="14"/>
  <c r="G16" i="14" s="1"/>
  <c r="E21" i="14"/>
  <c r="D21" i="14"/>
  <c r="D20" i="14" s="1"/>
  <c r="C21" i="14"/>
  <c r="C20" i="14" s="1"/>
  <c r="E20" i="14"/>
  <c r="J19" i="14"/>
  <c r="E18" i="14"/>
  <c r="J17" i="14"/>
  <c r="E16" i="14"/>
  <c r="J15" i="14"/>
  <c r="E14" i="14"/>
  <c r="J13" i="14"/>
  <c r="E12" i="14"/>
  <c r="J11" i="14"/>
  <c r="E10" i="14"/>
  <c r="J9" i="14"/>
  <c r="I8" i="14"/>
  <c r="E8" i="14"/>
  <c r="J7" i="14"/>
  <c r="I6" i="14"/>
  <c r="E6" i="14"/>
  <c r="J5" i="14"/>
  <c r="J21" i="14" s="1"/>
  <c r="J18" i="14" l="1"/>
  <c r="J10" i="14"/>
  <c r="J22" i="14"/>
  <c r="J20" i="14"/>
  <c r="J14" i="14"/>
  <c r="J8" i="14"/>
  <c r="J16" i="14"/>
  <c r="J12" i="14"/>
  <c r="J6" i="14"/>
  <c r="C6" i="14"/>
  <c r="C8" i="14"/>
  <c r="C10" i="14"/>
  <c r="C12" i="14"/>
  <c r="C14" i="14"/>
  <c r="C16" i="14"/>
  <c r="C18" i="14"/>
  <c r="D6" i="14"/>
  <c r="D8" i="14"/>
  <c r="D10" i="14"/>
  <c r="D12" i="14"/>
  <c r="D14" i="14"/>
  <c r="D16" i="14"/>
  <c r="D18" i="14"/>
  <c r="G22" i="14"/>
  <c r="G25" i="14"/>
  <c r="J25" i="14" s="1"/>
  <c r="G6" i="14"/>
  <c r="G10" i="14"/>
  <c r="G14" i="14"/>
  <c r="G18" i="14"/>
  <c r="G20" i="14"/>
  <c r="H8" i="14"/>
  <c r="H10" i="14"/>
  <c r="H12" i="14"/>
  <c r="H14" i="14"/>
  <c r="H16" i="14"/>
  <c r="H18" i="14"/>
  <c r="H20" i="14"/>
  <c r="G8" i="14"/>
  <c r="G12" i="14"/>
  <c r="I10" i="14"/>
  <c r="I12" i="14"/>
  <c r="I14" i="14"/>
  <c r="I16" i="14"/>
  <c r="I18" i="14"/>
  <c r="Z37" i="13" l="1"/>
  <c r="Y37" i="13"/>
  <c r="X37" i="13"/>
  <c r="Z36" i="13"/>
  <c r="Y36" i="13"/>
  <c r="X36" i="13"/>
  <c r="X33" i="13"/>
  <c r="Y31" i="13"/>
  <c r="Z31" i="13" s="1"/>
  <c r="X31" i="13"/>
  <c r="W31" i="13"/>
  <c r="Q31" i="13"/>
  <c r="H31" i="13"/>
  <c r="E31" i="13"/>
  <c r="V29" i="13"/>
  <c r="U29" i="13"/>
  <c r="O29" i="13"/>
  <c r="F29" i="13"/>
  <c r="D29" i="13"/>
  <c r="C29" i="13"/>
  <c r="V28" i="13"/>
  <c r="V9" i="13" s="1"/>
  <c r="U28" i="13"/>
  <c r="U23" i="13" s="1"/>
  <c r="P28" i="13"/>
  <c r="P29" i="13" s="1"/>
  <c r="O28" i="13"/>
  <c r="G28" i="13"/>
  <c r="G29" i="13" s="1"/>
  <c r="F28" i="13"/>
  <c r="D28" i="13"/>
  <c r="D23" i="13" s="1"/>
  <c r="C28" i="13"/>
  <c r="C23" i="13" s="1"/>
  <c r="P27" i="13"/>
  <c r="O27" i="13"/>
  <c r="G27" i="13"/>
  <c r="F27" i="13"/>
  <c r="Y26" i="13"/>
  <c r="Y27" i="13" s="1"/>
  <c r="X26" i="13"/>
  <c r="W26" i="13"/>
  <c r="Q26" i="13"/>
  <c r="H26" i="13"/>
  <c r="E26" i="13"/>
  <c r="O25" i="13"/>
  <c r="G25" i="13"/>
  <c r="F25" i="13"/>
  <c r="Y24" i="13"/>
  <c r="Z24" i="13" s="1"/>
  <c r="X24" i="13"/>
  <c r="W24" i="13"/>
  <c r="Q24" i="13"/>
  <c r="H24" i="13"/>
  <c r="E24" i="13"/>
  <c r="V23" i="13"/>
  <c r="O23" i="13"/>
  <c r="G23" i="13"/>
  <c r="F23" i="13"/>
  <c r="Y22" i="13"/>
  <c r="Z22" i="13" s="1"/>
  <c r="X22" i="13"/>
  <c r="W22" i="13"/>
  <c r="Q22" i="13"/>
  <c r="H22" i="13"/>
  <c r="E22" i="13"/>
  <c r="V21" i="13"/>
  <c r="U21" i="13"/>
  <c r="O21" i="13"/>
  <c r="G21" i="13"/>
  <c r="F21" i="13"/>
  <c r="D21" i="13"/>
  <c r="C21" i="13"/>
  <c r="Y20" i="13"/>
  <c r="Z20" i="13" s="1"/>
  <c r="X20" i="13"/>
  <c r="X21" i="13" s="1"/>
  <c r="W20" i="13"/>
  <c r="Q20" i="13"/>
  <c r="H20" i="13"/>
  <c r="E20" i="13"/>
  <c r="P19" i="13"/>
  <c r="O19" i="13"/>
  <c r="G19" i="13"/>
  <c r="F19" i="13"/>
  <c r="Y18" i="13"/>
  <c r="Z18" i="13" s="1"/>
  <c r="X18" i="13"/>
  <c r="W18" i="13"/>
  <c r="Q18" i="13"/>
  <c r="H18" i="13"/>
  <c r="E18" i="13"/>
  <c r="O17" i="13"/>
  <c r="G17" i="13"/>
  <c r="F17" i="13"/>
  <c r="Y16" i="13"/>
  <c r="Z16" i="13" s="1"/>
  <c r="X16" i="13"/>
  <c r="W16" i="13"/>
  <c r="Q16" i="13"/>
  <c r="Q17" i="13" s="1"/>
  <c r="H16" i="13"/>
  <c r="E16" i="13"/>
  <c r="V15" i="13"/>
  <c r="O15" i="13"/>
  <c r="G15" i="13"/>
  <c r="F15" i="13"/>
  <c r="Y14" i="13"/>
  <c r="Z14" i="13" s="1"/>
  <c r="X14" i="13"/>
  <c r="W14" i="13"/>
  <c r="Q14" i="13"/>
  <c r="Q15" i="13" s="1"/>
  <c r="H14" i="13"/>
  <c r="E14" i="13"/>
  <c r="V13" i="13"/>
  <c r="U13" i="13"/>
  <c r="O13" i="13"/>
  <c r="G13" i="13"/>
  <c r="F13" i="13"/>
  <c r="D13" i="13"/>
  <c r="C13" i="13"/>
  <c r="Y12" i="13"/>
  <c r="Z12" i="13" s="1"/>
  <c r="X12" i="13"/>
  <c r="W12" i="13"/>
  <c r="Q12" i="13"/>
  <c r="H12" i="13"/>
  <c r="E12" i="13"/>
  <c r="P11" i="13"/>
  <c r="O11" i="13"/>
  <c r="G11" i="13"/>
  <c r="F11" i="13"/>
  <c r="Y10" i="13"/>
  <c r="Z10" i="13" s="1"/>
  <c r="X10" i="13"/>
  <c r="W10" i="13"/>
  <c r="Q10" i="13"/>
  <c r="H10" i="13"/>
  <c r="E10" i="13"/>
  <c r="E28" i="13" s="1"/>
  <c r="O9" i="13"/>
  <c r="G9" i="13"/>
  <c r="F9" i="13"/>
  <c r="Y8" i="13"/>
  <c r="Z8" i="13" s="1"/>
  <c r="X8" i="13"/>
  <c r="W8" i="13"/>
  <c r="Q8" i="13"/>
  <c r="Q9" i="13" s="1"/>
  <c r="H8" i="13"/>
  <c r="E8" i="13"/>
  <c r="V7" i="13"/>
  <c r="O7" i="13"/>
  <c r="G7" i="13"/>
  <c r="F7" i="13"/>
  <c r="Y6" i="13"/>
  <c r="Y28" i="13" s="1"/>
  <c r="X6" i="13"/>
  <c r="X28" i="13" s="1"/>
  <c r="W6" i="13"/>
  <c r="W28" i="13" s="1"/>
  <c r="Q6" i="13"/>
  <c r="Q28" i="13" s="1"/>
  <c r="H6" i="13"/>
  <c r="E6" i="13"/>
  <c r="H15" i="13" l="1"/>
  <c r="Y25" i="13"/>
  <c r="Y17" i="13"/>
  <c r="Y29" i="13"/>
  <c r="Y23" i="13"/>
  <c r="Y15" i="13"/>
  <c r="Y7" i="13"/>
  <c r="Y9" i="13"/>
  <c r="W9" i="13"/>
  <c r="E13" i="13"/>
  <c r="E19" i="13"/>
  <c r="W11" i="13"/>
  <c r="Q23" i="13"/>
  <c r="E23" i="13"/>
  <c r="E15" i="13"/>
  <c r="C32" i="13"/>
  <c r="E25" i="13"/>
  <c r="E17" i="13"/>
  <c r="E9" i="13"/>
  <c r="E29" i="13"/>
  <c r="E7" i="13"/>
  <c r="W17" i="13"/>
  <c r="E21" i="13"/>
  <c r="E27" i="13"/>
  <c r="X25" i="13"/>
  <c r="X11" i="13"/>
  <c r="X23" i="13"/>
  <c r="X9" i="13"/>
  <c r="X27" i="13"/>
  <c r="X19" i="13"/>
  <c r="X7" i="13"/>
  <c r="X29" i="13"/>
  <c r="X15" i="13"/>
  <c r="X17" i="13"/>
  <c r="W19" i="13"/>
  <c r="Q25" i="13"/>
  <c r="U32" i="13"/>
  <c r="W23" i="13"/>
  <c r="W15" i="13"/>
  <c r="W21" i="13"/>
  <c r="W7" i="13"/>
  <c r="W29" i="13"/>
  <c r="W13" i="13"/>
  <c r="X13" i="13"/>
  <c r="W25" i="13"/>
  <c r="O32" i="13"/>
  <c r="Q29" i="13"/>
  <c r="Q21" i="13"/>
  <c r="Q13" i="13"/>
  <c r="Q19" i="13"/>
  <c r="Q11" i="13"/>
  <c r="Q27" i="13"/>
  <c r="W27" i="13"/>
  <c r="P9" i="13"/>
  <c r="U11" i="13"/>
  <c r="D19" i="13"/>
  <c r="P25" i="13"/>
  <c r="C9" i="13"/>
  <c r="E11" i="13"/>
  <c r="V11" i="13"/>
  <c r="C17" i="13"/>
  <c r="V19" i="13"/>
  <c r="C25" i="13"/>
  <c r="V27" i="13"/>
  <c r="Z26" i="13"/>
  <c r="C11" i="13"/>
  <c r="C19" i="13"/>
  <c r="D27" i="13"/>
  <c r="U27" i="13"/>
  <c r="Z6" i="13"/>
  <c r="P7" i="13"/>
  <c r="D9" i="13"/>
  <c r="U9" i="13"/>
  <c r="Y13" i="13"/>
  <c r="P15" i="13"/>
  <c r="D17" i="13"/>
  <c r="U17" i="13"/>
  <c r="Y21" i="13"/>
  <c r="P23" i="13"/>
  <c r="D25" i="13"/>
  <c r="U25" i="13"/>
  <c r="C27" i="13"/>
  <c r="P17" i="13"/>
  <c r="C7" i="13"/>
  <c r="C15" i="13"/>
  <c r="V17" i="13"/>
  <c r="V25" i="13"/>
  <c r="H28" i="13"/>
  <c r="H23" i="13" s="1"/>
  <c r="D11" i="13"/>
  <c r="U19" i="13"/>
  <c r="Q7" i="13"/>
  <c r="D7" i="13"/>
  <c r="U7" i="13"/>
  <c r="Y11" i="13"/>
  <c r="P13" i="13"/>
  <c r="D15" i="13"/>
  <c r="U15" i="13"/>
  <c r="Y19" i="13"/>
  <c r="P21" i="13"/>
  <c r="H7" i="13" l="1"/>
  <c r="Z28" i="13"/>
  <c r="Z7" i="13"/>
  <c r="H27" i="13"/>
  <c r="H19" i="13"/>
  <c r="F32" i="13"/>
  <c r="H9" i="13"/>
  <c r="H29" i="13"/>
  <c r="H17" i="13"/>
  <c r="H25" i="13"/>
  <c r="H13" i="13"/>
  <c r="H21" i="13"/>
  <c r="Z27" i="13"/>
  <c r="H11" i="13"/>
  <c r="Z29" i="13" l="1"/>
  <c r="X32" i="13"/>
  <c r="Z9" i="13"/>
  <c r="Z11" i="13"/>
  <c r="Z23" i="13"/>
  <c r="Z15" i="13"/>
  <c r="Z13" i="13"/>
  <c r="Z17" i="13"/>
  <c r="Z19" i="13"/>
  <c r="Z21" i="13"/>
  <c r="Z25" i="13"/>
  <c r="J23" i="12" l="1"/>
  <c r="J22" i="12"/>
  <c r="J19" i="12"/>
  <c r="G17" i="12"/>
  <c r="E17" i="12"/>
  <c r="C17" i="12"/>
  <c r="I15" i="12"/>
  <c r="I17" i="12" s="1"/>
  <c r="G15" i="12"/>
  <c r="E15" i="12"/>
  <c r="D15" i="12"/>
  <c r="D17" i="12" s="1"/>
  <c r="C15" i="12"/>
  <c r="J15" i="12" s="1"/>
  <c r="J17" i="12" s="1"/>
  <c r="J14" i="12"/>
  <c r="C12" i="12"/>
  <c r="I11" i="12"/>
  <c r="I12" i="12" s="1"/>
  <c r="G11" i="12"/>
  <c r="G12" i="12" s="1"/>
  <c r="E11" i="12"/>
  <c r="E6" i="12" s="1"/>
  <c r="C11" i="12"/>
  <c r="C10" i="12"/>
  <c r="J9" i="12"/>
  <c r="J10" i="12" s="1"/>
  <c r="C8" i="12"/>
  <c r="J7" i="12"/>
  <c r="J11" i="12" s="1"/>
  <c r="G6" i="12"/>
  <c r="C6" i="12"/>
  <c r="J5" i="12"/>
  <c r="J12" i="12" l="1"/>
  <c r="J6" i="12"/>
  <c r="J8" i="12"/>
  <c r="I6" i="12"/>
  <c r="G10" i="12"/>
  <c r="E10" i="12"/>
  <c r="E8" i="12"/>
  <c r="I10" i="12"/>
  <c r="E12" i="12"/>
  <c r="G8" i="12"/>
  <c r="I8" i="12"/>
  <c r="J19" i="11" l="1"/>
  <c r="J18" i="11"/>
  <c r="J15" i="11"/>
  <c r="I15" i="11"/>
  <c r="H15" i="11"/>
  <c r="G15" i="11"/>
  <c r="E15" i="11"/>
  <c r="D15" i="11"/>
  <c r="C15" i="11"/>
  <c r="J14" i="11"/>
  <c r="I12" i="11"/>
  <c r="I11" i="11"/>
  <c r="I10" i="11" s="1"/>
  <c r="H11" i="11"/>
  <c r="H8" i="11" s="1"/>
  <c r="G11" i="11"/>
  <c r="G10" i="11" s="1"/>
  <c r="E11" i="11"/>
  <c r="E10" i="11" s="1"/>
  <c r="D11" i="11"/>
  <c r="D10" i="11" s="1"/>
  <c r="C11" i="11"/>
  <c r="C6" i="11" s="1"/>
  <c r="J9" i="11"/>
  <c r="J10" i="11" s="1"/>
  <c r="J7" i="11"/>
  <c r="J5" i="11"/>
  <c r="J11" i="11" s="1"/>
  <c r="J12" i="11" s="1"/>
  <c r="J8" i="11" l="1"/>
  <c r="C8" i="11"/>
  <c r="C10" i="11"/>
  <c r="D8" i="11"/>
  <c r="E6" i="11"/>
  <c r="E8" i="11"/>
  <c r="G6" i="11"/>
  <c r="H10" i="11"/>
  <c r="J6" i="11"/>
  <c r="C12" i="11"/>
  <c r="D12" i="11"/>
  <c r="G12" i="11"/>
  <c r="H12" i="11"/>
  <c r="D6" i="11"/>
  <c r="G8" i="11"/>
  <c r="H6" i="11"/>
  <c r="I6" i="11"/>
  <c r="I8" i="11"/>
  <c r="J24" i="9" l="1"/>
  <c r="J23" i="9"/>
  <c r="J20" i="9"/>
  <c r="I19" i="9"/>
  <c r="H19" i="9"/>
  <c r="E19" i="9"/>
  <c r="D19" i="9"/>
  <c r="C19" i="9"/>
  <c r="J18" i="9"/>
  <c r="I16" i="9"/>
  <c r="H16" i="9"/>
  <c r="E16" i="9"/>
  <c r="D16" i="9"/>
  <c r="C16" i="9"/>
  <c r="I15" i="9"/>
  <c r="I14" i="9" s="1"/>
  <c r="H15" i="9"/>
  <c r="H6" i="9" s="1"/>
  <c r="G15" i="9"/>
  <c r="G14" i="9" s="1"/>
  <c r="E15" i="9"/>
  <c r="D15" i="9"/>
  <c r="D14" i="9" s="1"/>
  <c r="C15" i="9"/>
  <c r="C14" i="9" s="1"/>
  <c r="E14" i="9"/>
  <c r="J13" i="9"/>
  <c r="E12" i="9"/>
  <c r="J11" i="9"/>
  <c r="E10" i="9"/>
  <c r="J9" i="9"/>
  <c r="E8" i="9"/>
  <c r="J7" i="9"/>
  <c r="E6" i="9"/>
  <c r="J5" i="9"/>
  <c r="J15" i="9" s="1"/>
  <c r="J14" i="8"/>
  <c r="J13" i="8"/>
  <c r="C10" i="8"/>
  <c r="I9" i="8"/>
  <c r="G9" i="8"/>
  <c r="E9" i="8"/>
  <c r="J9" i="8" s="1"/>
  <c r="D9" i="8"/>
  <c r="D10" i="8" s="1"/>
  <c r="C9" i="8"/>
  <c r="D8" i="8"/>
  <c r="C8" i="8"/>
  <c r="J7" i="8"/>
  <c r="D6" i="8"/>
  <c r="C6" i="8"/>
  <c r="J5" i="8"/>
  <c r="J20" i="4"/>
  <c r="J19" i="4"/>
  <c r="J16" i="4"/>
  <c r="H15" i="4"/>
  <c r="G15" i="4"/>
  <c r="E15" i="4"/>
  <c r="D15" i="4"/>
  <c r="J14" i="4"/>
  <c r="H12" i="4"/>
  <c r="G12" i="4"/>
  <c r="E12" i="4"/>
  <c r="D12" i="4"/>
  <c r="I11" i="4"/>
  <c r="I8" i="4" s="1"/>
  <c r="H11" i="4"/>
  <c r="G11" i="4"/>
  <c r="G6" i="4" s="1"/>
  <c r="E11" i="4"/>
  <c r="E8" i="4" s="1"/>
  <c r="D11" i="4"/>
  <c r="D6" i="4" s="1"/>
  <c r="C11" i="4"/>
  <c r="C15" i="4" s="1"/>
  <c r="I10" i="4"/>
  <c r="J9" i="4"/>
  <c r="G8" i="4"/>
  <c r="J7" i="4"/>
  <c r="J11" i="4" s="1"/>
  <c r="I6" i="4"/>
  <c r="E6" i="4"/>
  <c r="J5" i="4"/>
  <c r="J32" i="2"/>
  <c r="J31" i="2"/>
  <c r="J28" i="2"/>
  <c r="J27" i="2" s="1"/>
  <c r="H27" i="2"/>
  <c r="E27" i="2"/>
  <c r="C27" i="2"/>
  <c r="J26" i="2"/>
  <c r="H24" i="2"/>
  <c r="E24" i="2"/>
  <c r="C24" i="2"/>
  <c r="I23" i="2"/>
  <c r="I22" i="2" s="1"/>
  <c r="H23" i="2"/>
  <c r="G23" i="2"/>
  <c r="G22" i="2" s="1"/>
  <c r="E23" i="2"/>
  <c r="D23" i="2"/>
  <c r="D27" i="2" s="1"/>
  <c r="C23" i="2"/>
  <c r="H22" i="2"/>
  <c r="E22" i="2"/>
  <c r="C22" i="2"/>
  <c r="J21" i="2"/>
  <c r="H20" i="2"/>
  <c r="E20" i="2"/>
  <c r="C20" i="2"/>
  <c r="J19" i="2"/>
  <c r="H18" i="2"/>
  <c r="E18" i="2"/>
  <c r="C18" i="2"/>
  <c r="J17" i="2"/>
  <c r="I16" i="2"/>
  <c r="H16" i="2"/>
  <c r="E16" i="2"/>
  <c r="C16" i="2"/>
  <c r="J15" i="2"/>
  <c r="I14" i="2"/>
  <c r="H14" i="2"/>
  <c r="E14" i="2"/>
  <c r="C14" i="2"/>
  <c r="J13" i="2"/>
  <c r="I12" i="2"/>
  <c r="H12" i="2"/>
  <c r="E12" i="2"/>
  <c r="C12" i="2"/>
  <c r="J11" i="2"/>
  <c r="I10" i="2"/>
  <c r="H10" i="2"/>
  <c r="E10" i="2"/>
  <c r="C10" i="2"/>
  <c r="J9" i="2"/>
  <c r="I8" i="2"/>
  <c r="H8" i="2"/>
  <c r="E8" i="2"/>
  <c r="C8" i="2"/>
  <c r="J7" i="2"/>
  <c r="I6" i="2"/>
  <c r="H6" i="2"/>
  <c r="E6" i="2"/>
  <c r="C6" i="2"/>
  <c r="J5" i="2"/>
  <c r="J23" i="2" s="1"/>
  <c r="J38" i="1"/>
  <c r="J37" i="1"/>
  <c r="J34" i="1"/>
  <c r="I33" i="1"/>
  <c r="J32" i="1"/>
  <c r="I30" i="1"/>
  <c r="I29" i="1"/>
  <c r="I14" i="1" s="1"/>
  <c r="G29" i="1"/>
  <c r="G28" i="1" s="1"/>
  <c r="E29" i="1"/>
  <c r="E26" i="1" s="1"/>
  <c r="D29" i="1"/>
  <c r="D24" i="1" s="1"/>
  <c r="C29" i="1"/>
  <c r="C33" i="1" s="1"/>
  <c r="C28" i="1"/>
  <c r="J27" i="1"/>
  <c r="J25" i="1"/>
  <c r="C24" i="1"/>
  <c r="J23" i="1"/>
  <c r="I22" i="1"/>
  <c r="J21" i="1"/>
  <c r="I20" i="1"/>
  <c r="J19" i="1"/>
  <c r="I18" i="1"/>
  <c r="G18" i="1"/>
  <c r="E18" i="1"/>
  <c r="C18" i="1"/>
  <c r="J17" i="1"/>
  <c r="C16" i="1"/>
  <c r="J15" i="1"/>
  <c r="C14" i="1"/>
  <c r="J13" i="1"/>
  <c r="I12" i="1"/>
  <c r="C12" i="1"/>
  <c r="J11" i="1"/>
  <c r="C10" i="1"/>
  <c r="J9" i="1"/>
  <c r="C8" i="1"/>
  <c r="J7" i="1"/>
  <c r="I6" i="1"/>
  <c r="C6" i="1"/>
  <c r="J5" i="1"/>
  <c r="E16" i="1" l="1"/>
  <c r="J29" i="1"/>
  <c r="J8" i="1" s="1"/>
  <c r="G16" i="1"/>
  <c r="C20" i="1"/>
  <c r="C26" i="1"/>
  <c r="C30" i="1"/>
  <c r="D33" i="1"/>
  <c r="D16" i="1"/>
  <c r="I16" i="1"/>
  <c r="G20" i="1"/>
  <c r="G30" i="1"/>
  <c r="J19" i="9"/>
  <c r="J16" i="9"/>
  <c r="J14" i="9"/>
  <c r="J12" i="9"/>
  <c r="J10" i="9"/>
  <c r="J8" i="9"/>
  <c r="J6" i="9"/>
  <c r="C6" i="9"/>
  <c r="C8" i="9"/>
  <c r="C10" i="9"/>
  <c r="C12" i="9"/>
  <c r="D6" i="9"/>
  <c r="D8" i="9"/>
  <c r="D10" i="9"/>
  <c r="D12" i="9"/>
  <c r="G16" i="9"/>
  <c r="G19" i="9"/>
  <c r="H8" i="9"/>
  <c r="H10" i="9"/>
  <c r="H12" i="9"/>
  <c r="H14" i="9"/>
  <c r="G6" i="9"/>
  <c r="G8" i="9"/>
  <c r="G10" i="9"/>
  <c r="G12" i="9"/>
  <c r="I6" i="9"/>
  <c r="I8" i="9"/>
  <c r="I10" i="9"/>
  <c r="I12" i="9"/>
  <c r="J8" i="8"/>
  <c r="J10" i="8"/>
  <c r="J6" i="8"/>
  <c r="J6" i="4"/>
  <c r="J8" i="4"/>
  <c r="J12" i="4"/>
  <c r="J10" i="4"/>
  <c r="J15" i="4"/>
  <c r="C10" i="4"/>
  <c r="C8" i="4"/>
  <c r="D10" i="4"/>
  <c r="C6" i="4"/>
  <c r="D8" i="4"/>
  <c r="E10" i="4"/>
  <c r="I12" i="4"/>
  <c r="I15" i="4"/>
  <c r="G10" i="4"/>
  <c r="C12" i="4"/>
  <c r="J22" i="2"/>
  <c r="J20" i="2"/>
  <c r="J18" i="2"/>
  <c r="J10" i="2"/>
  <c r="J14" i="2"/>
  <c r="J24" i="2"/>
  <c r="J8" i="2"/>
  <c r="J12" i="2"/>
  <c r="J16" i="2"/>
  <c r="J6" i="2"/>
  <c r="D6" i="2"/>
  <c r="D8" i="2"/>
  <c r="D10" i="2"/>
  <c r="D12" i="2"/>
  <c r="D14" i="2"/>
  <c r="D16" i="2"/>
  <c r="D18" i="2"/>
  <c r="D20" i="2"/>
  <c r="D22" i="2"/>
  <c r="G24" i="2"/>
  <c r="G27" i="2"/>
  <c r="G6" i="2"/>
  <c r="G8" i="2"/>
  <c r="G10" i="2"/>
  <c r="G12" i="2"/>
  <c r="G14" i="2"/>
  <c r="G16" i="2"/>
  <c r="G18" i="2"/>
  <c r="G20" i="2"/>
  <c r="I24" i="2"/>
  <c r="I27" i="2"/>
  <c r="I18" i="2"/>
  <c r="I20" i="2"/>
  <c r="D24" i="2"/>
  <c r="J20" i="1"/>
  <c r="J6" i="1"/>
  <c r="J24" i="1"/>
  <c r="J14" i="1"/>
  <c r="J22" i="1"/>
  <c r="J30" i="1"/>
  <c r="J28" i="1"/>
  <c r="J16" i="1"/>
  <c r="J10" i="1"/>
  <c r="J33" i="1"/>
  <c r="D14" i="1"/>
  <c r="D6" i="1"/>
  <c r="I28" i="1"/>
  <c r="G8" i="1"/>
  <c r="D20" i="1"/>
  <c r="E22" i="1"/>
  <c r="G24" i="1"/>
  <c r="I26" i="1"/>
  <c r="D30" i="1"/>
  <c r="E33" i="1"/>
  <c r="D12" i="1"/>
  <c r="D28" i="1"/>
  <c r="D10" i="1"/>
  <c r="E8" i="1"/>
  <c r="G10" i="1"/>
  <c r="D22" i="1"/>
  <c r="E24" i="1"/>
  <c r="G26" i="1"/>
  <c r="E6" i="1"/>
  <c r="I10" i="1"/>
  <c r="G6" i="1"/>
  <c r="I8" i="1"/>
  <c r="D18" i="1"/>
  <c r="E20" i="1"/>
  <c r="G22" i="1"/>
  <c r="I24" i="1"/>
  <c r="E30" i="1"/>
  <c r="G33" i="1"/>
  <c r="E14" i="1"/>
  <c r="E12" i="1"/>
  <c r="G14" i="1"/>
  <c r="D26" i="1"/>
  <c r="E28" i="1"/>
  <c r="D8" i="1"/>
  <c r="E10" i="1"/>
  <c r="G12" i="1"/>
  <c r="C22" i="1"/>
  <c r="J26" i="1" l="1"/>
  <c r="J18" i="1"/>
  <c r="J12" i="1"/>
</calcChain>
</file>

<file path=xl/sharedStrings.xml><?xml version="1.0" encoding="utf-8"?>
<sst xmlns="http://schemas.openxmlformats.org/spreadsheetml/2006/main" count="987" uniqueCount="150">
  <si>
    <t>Tableau 3.1.9 : Utilisateurs du travail de rue (TR) organisé par les services partenaires des Relais sociaux urbains (RSU)</t>
  </si>
  <si>
    <t>Répartition par « lieu de résidence » (Situation de l'utilisateur, la semaine précédant son entrée en HU)
Par RSU - Année 2019  -</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</si>
  <si>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</si>
  <si>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</si>
  <si>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</si>
  <si>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</si>
  <si>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</si>
  <si>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</si>
  <si>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</si>
  <si>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</si>
  <si>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</si>
  <si>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</si>
  <si>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</si>
  <si>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</si>
  <si>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</si>
  <si>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</si>
  <si>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</si>
  <si>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</si>
  <si>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</si>
  <si>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</si>
  <si>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</si>
  <si>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</si>
  <si>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</si>
  <si>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</si>
  <si>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</si>
  <si>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</si>
  <si>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</si>
  <si>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</si>
  <si>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</si>
  <si>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</si>
  <si>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</si>
  <si>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</si>
  <si>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</si>
  <si>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</si>
  <si>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au TR</t>
  </si>
  <si>
    <t>Sources : IWEPS, Relais sociaux urbains &amp; services partenaires des Relais sociaux urbains de Wallonie; Calculs : IWEPS</t>
  </si>
  <si>
    <t>Tableau 3.1.8 : Utilisateurs du travail de rue (TR) organisé par les services partenaires des Relais sociaux urbains (RSU).</t>
  </si>
  <si>
    <t>Répartition par type de logement/hébergement (occupé la semaine précédent l'entrée)
Par RSU  - Année 2019  -</t>
  </si>
  <si>
    <t>Type de logement / hébergement</t>
  </si>
  <si>
    <t>En rue ou en abris de fortune  (squat, voiture, tente, caravane…)</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</si>
  <si>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</si>
  <si>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</si>
  <si>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</si>
  <si>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</si>
  <si>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</si>
  <si>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</si>
  <si>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</si>
  <si>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</si>
  <si>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</si>
  <si>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</si>
  <si>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</si>
  <si>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3.1.7 : Utilisateurs du travail de rue (TR) organisé par les services partenaires des Relais sociaux urbains (RSU)</t>
  </si>
  <si>
    <t>Répartition par type de revenu principal et par RSU - Année 2019 -</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</si>
  <si>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</si>
  <si>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</si>
  <si>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</si>
  <si>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</si>
  <si>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</si>
  <si>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</si>
  <si>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</si>
  <si>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</si>
  <si>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</si>
  <si>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</si>
  <si>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</si>
  <si>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</si>
  <si>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3.1.6 : Utilisateurs du travail de rue (TR) organisé par les services partenaires des Relais sociaux urbains (RSU)</t>
  </si>
  <si>
    <t>Répartition par nationalité et par RSU - Année 2019</t>
  </si>
  <si>
    <t>Nationalité</t>
  </si>
  <si>
    <t xml:space="preserve">Belge </t>
  </si>
  <si>
    <t>Etrangère UE</t>
  </si>
  <si>
    <t>Etrangère hors UE</t>
  </si>
  <si>
    <t xml:space="preserve">Total
(Nationalité connue) </t>
  </si>
  <si>
    <t>Nationalité inconnue</t>
  </si>
  <si>
    <t>Tableau 3.1.10 : Difficultés déclarées par les utilisateurs du travail de rue (TR) organisé par les services partenaires des Relais sociaux urbains (RSU).</t>
  </si>
  <si>
    <t>Répartition par difficulté rencontrée connue (1),(2)et par RSU - Année 2019 -</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</si>
  <si>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</si>
  <si>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</si>
  <si>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</si>
  <si>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</si>
  <si>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</si>
  <si>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</si>
  <si>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</si>
  <si>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</si>
  <si>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</si>
  <si>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</si>
  <si>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</si>
  <si>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</si>
  <si>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
(4)</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</si>
  <si>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</si>
  <si>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</si>
  <si>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</si>
  <si>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</si>
  <si>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</si>
  <si>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</si>
  <si>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</si>
  <si>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</si>
  <si>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</si>
  <si>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3.1.4 : Utilisateurs du travail de rue (TR) organisé par les services partenaires des Relais sociaux urbains (RSU).</t>
  </si>
  <si>
    <t>Répartition par âge, sexe et RSU - Année 2019</t>
  </si>
  <si>
    <t>Catégorie d'âges</t>
  </si>
  <si>
    <t>Tournai (RSUT)
!!!</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</si>
  <si>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</si>
  <si>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</si>
  <si>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</si>
  <si>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</si>
  <si>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</si>
  <si>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</si>
  <si>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</si>
  <si>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</si>
  <si>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</si>
  <si>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</si>
  <si>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</si>
  <si>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</si>
  <si>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</si>
  <si>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</si>
  <si>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</si>
  <si>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</si>
  <si>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</si>
  <si>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</si>
  <si>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3.1.3 : Primo-utilisateurs du travail de rue (TR) organisé par les services partenaires des Relais sociaux urbains (RSU)</t>
  </si>
  <si>
    <t>Répartition par sexe et par RSU - Année 2019  -</t>
  </si>
  <si>
    <t>Primo-utilisateurs
par Sexe</t>
  </si>
  <si>
    <t>Transsexuel</t>
  </si>
  <si>
    <t>Total
Sexe connu</t>
  </si>
  <si>
    <t>Sexe inconnu</t>
  </si>
  <si>
    <t>Total global des primo-utilisateurs</t>
  </si>
  <si>
    <t>% des primos dans le total des utilisateurs</t>
  </si>
  <si>
    <t>Total global de tous les utilisateurs</t>
  </si>
  <si>
    <t>Remarque :
Un "primo-utilisateur" est un bénéficiaire qui utilise le service pour la première fois de sa vie.</t>
  </si>
  <si>
    <t>Tableau 3.1.2 : Mineurs pris en charge par le travail de rue  (TR) organisé par les services partenaires des Relais sociaux urbains (RSU)</t>
  </si>
  <si>
    <t>Répartition par type de prise en charge et par RSU - Année 2019 -</t>
  </si>
  <si>
    <t>Type de prise en charge du mineur</t>
  </si>
  <si>
    <t>Prise en charge seul
(Utilisateur)</t>
  </si>
  <si>
    <t>Prise en charge "en famille"</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</si>
  <si>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</si>
  <si>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</si>
  <si>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3.1.5 : Utilisateurs du travail de rue (TR) organisé par les services partenaires des Relais sociaux urbains (RSU)</t>
  </si>
  <si>
    <t>Répartition par type de ménage et par RSU - Année 2019</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</si>
  <si>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</si>
  <si>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</si>
  <si>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</si>
  <si>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</si>
  <si>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</si>
  <si>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</si>
  <si>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</si>
  <si>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</si>
  <si>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Tableau 3.1.1 : Utilisateurs du travail de rue (TR) organisé par les services partenaires des Relais sociaux urbains (RSU)</t>
  </si>
  <si>
    <t>Sexe</t>
  </si>
  <si>
    <t>Total 
Sexe connu</t>
  </si>
  <si>
    <t>(1) Rqe : Pour le RSPL le nombre d'utilisateurs correspond ici au nombre d'utilisateurs pour lesquels un dossier est ouvert. Il y en a 72 et sont à mettre en regard d'une file active de 383 personnes. Le RSPL précise "qu'un dossier est ouvert quand il y a eu au minimum un accompagnement physique (souvent plusieurs) avec la personne ou un suivi intensif."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</si>
</sst>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i/>
      <sz val="14"/>
      <name val="Calibri"/>
      <family val="2"/>
      <scheme val="minor"/>
    </font>
    <font>
      <b/>
      <sz val="24"/>
      <name val="Calibri"/>
      <family val="2"/>
      <scheme val="minor"/>
    </font>
    <font>
      <sz val="18"/>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02">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3" fontId="5" fillId="2" borderId="16" xfId="0" applyNumberFormat="1" applyFont="1" applyFill="1" applyBorder="1" applyAlignment="1">
      <alignment horizontal="center" vertical="center"/>
    </xf>
    <xf numFmtId="0" fontId="6" fillId="2" borderId="18" xfId="0" applyFont="1" applyFill="1" applyBorder="1" applyAlignment="1">
      <alignment horizontal="center" vertical="center" wrapText="1"/>
    </xf>
    <xf numFmtId="164" fontId="5" fillId="2" borderId="19" xfId="1" applyNumberFormat="1" applyFont="1" applyFill="1" applyBorder="1" applyAlignment="1">
      <alignment horizontal="right" vertical="center"/>
    </xf>
    <xf numFmtId="164" fontId="5" fillId="2" borderId="20" xfId="1" applyNumberFormat="1" applyFont="1" applyFill="1" applyBorder="1" applyAlignment="1">
      <alignment horizontal="right" vertical="center"/>
    </xf>
    <xf numFmtId="164" fontId="5" fillId="2" borderId="20" xfId="1" quotePrefix="1" applyNumberFormat="1" applyFont="1" applyFill="1" applyBorder="1" applyAlignment="1">
      <alignment horizontal="right" vertical="center"/>
    </xf>
    <xf numFmtId="164" fontId="5" fillId="2" borderId="18" xfId="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0" fontId="6" fillId="2" borderId="23" xfId="0" applyFont="1" applyFill="1" applyBorder="1" applyAlignment="1">
      <alignment horizontal="center" vertical="center" wrapText="1"/>
    </xf>
    <xf numFmtId="3" fontId="5" fillId="2" borderId="24" xfId="0" applyNumberFormat="1" applyFont="1" applyFill="1" applyBorder="1" applyAlignment="1">
      <alignment horizontal="center" vertical="center"/>
    </xf>
    <xf numFmtId="3" fontId="5" fillId="2" borderId="25"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3" fontId="5" fillId="2" borderId="26" xfId="0" applyNumberFormat="1" applyFont="1" applyFill="1" applyBorder="1" applyAlignment="1">
      <alignment horizontal="center" vertical="center"/>
    </xf>
    <xf numFmtId="164" fontId="5" fillId="2" borderId="24" xfId="1" applyNumberFormat="1" applyFont="1" applyFill="1" applyBorder="1" applyAlignment="1">
      <alignment horizontal="right" vertical="center"/>
    </xf>
    <xf numFmtId="164" fontId="5" fillId="2" borderId="25"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3" fontId="4" fillId="2" borderId="13" xfId="0" applyNumberFormat="1" applyFont="1" applyFill="1" applyBorder="1" applyAlignment="1">
      <alignment horizontal="center" vertical="center"/>
    </xf>
    <xf numFmtId="3" fontId="4" fillId="2" borderId="16" xfId="0" applyNumberFormat="1" applyFont="1" applyFill="1" applyBorder="1" applyAlignment="1">
      <alignment horizontal="center" vertical="center"/>
    </xf>
    <xf numFmtId="0" fontId="7" fillId="2" borderId="27" xfId="0" applyFont="1" applyFill="1" applyBorder="1" applyAlignment="1">
      <alignment horizontal="center" vertical="center" wrapText="1"/>
    </xf>
    <xf numFmtId="164" fontId="4" fillId="2" borderId="28" xfId="1" applyNumberFormat="1" applyFont="1" applyFill="1" applyBorder="1" applyAlignment="1">
      <alignment horizontal="right" vertical="center"/>
    </xf>
    <xf numFmtId="164" fontId="4" fillId="2" borderId="29" xfId="1" applyNumberFormat="1" applyFont="1" applyFill="1" applyBorder="1" applyAlignment="1">
      <alignment horizontal="right" vertical="center"/>
    </xf>
    <xf numFmtId="164" fontId="4" fillId="2" borderId="27" xfId="1" applyNumberFormat="1" applyFont="1" applyFill="1" applyBorder="1" applyAlignment="1">
      <alignment horizontal="right" vertical="center"/>
    </xf>
    <xf numFmtId="164" fontId="4" fillId="2" borderId="30" xfId="1" applyNumberFormat="1" applyFont="1" applyFill="1" applyBorder="1" applyAlignment="1">
      <alignment horizontal="righ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164" fontId="5" fillId="2" borderId="0" xfId="1" applyNumberFormat="1" applyFont="1" applyFill="1" applyBorder="1" applyAlignment="1">
      <alignment horizontal="right" vertical="center"/>
    </xf>
    <xf numFmtId="0" fontId="8" fillId="2" borderId="3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3" fontId="5" fillId="2" borderId="10" xfId="0" applyNumberFormat="1" applyFont="1" applyFill="1" applyBorder="1" applyAlignment="1">
      <alignment horizontal="center" vertical="center"/>
    </xf>
    <xf numFmtId="0" fontId="5" fillId="2" borderId="11" xfId="0" applyFont="1" applyFill="1" applyBorder="1" applyAlignment="1">
      <alignment horizontal="center" vertical="center"/>
    </xf>
    <xf numFmtId="0" fontId="4" fillId="2" borderId="32" xfId="0"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7" xfId="0" applyFont="1" applyFill="1" applyBorder="1" applyAlignment="1">
      <alignment horizontal="center" vertical="center"/>
    </xf>
    <xf numFmtId="0" fontId="4" fillId="2" borderId="30" xfId="0" applyFont="1" applyFill="1" applyBorder="1" applyAlignment="1">
      <alignment horizontal="center" vertical="center"/>
    </xf>
    <xf numFmtId="0" fontId="3" fillId="2" borderId="33" xfId="0" applyFont="1" applyFill="1" applyBorder="1" applyAlignment="1">
      <alignment horizontal="center" vertical="center" wrapText="1"/>
    </xf>
    <xf numFmtId="3" fontId="5" fillId="2" borderId="28" xfId="0" applyNumberFormat="1" applyFont="1" applyFill="1" applyBorder="1" applyAlignment="1">
      <alignment horizontal="center" vertical="center"/>
    </xf>
    <xf numFmtId="3" fontId="5" fillId="2" borderId="29" xfId="0" applyNumberFormat="1" applyFont="1" applyFill="1" applyBorder="1" applyAlignment="1">
      <alignment horizontal="center" vertical="center"/>
    </xf>
    <xf numFmtId="3" fontId="5" fillId="2" borderId="27"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0" fontId="3" fillId="2" borderId="0" xfId="0" applyFont="1" applyFill="1" applyAlignment="1">
      <alignment horizontal="center" vertical="center" wrapText="1"/>
    </xf>
    <xf numFmtId="3" fontId="5" fillId="2" borderId="0" xfId="0" applyNumberFormat="1" applyFont="1" applyFill="1" applyAlignment="1">
      <alignment horizontal="center" vertical="center"/>
    </xf>
    <xf numFmtId="3" fontId="4" fillId="2" borderId="0" xfId="0" applyNumberFormat="1" applyFont="1" applyFill="1" applyAlignment="1">
      <alignment horizontal="center" vertical="center"/>
    </xf>
    <xf numFmtId="0" fontId="9" fillId="0" borderId="34" xfId="0" applyFont="1" applyBorder="1" applyAlignment="1">
      <alignment vertical="center" wrapText="1"/>
    </xf>
    <xf numFmtId="3" fontId="5" fillId="0" borderId="35"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2" xfId="0" applyFont="1" applyFill="1" applyBorder="1" applyAlignment="1">
      <alignment horizontal="center" vertical="center"/>
    </xf>
    <xf numFmtId="0" fontId="12" fillId="2" borderId="0" xfId="0" applyFont="1" applyFill="1"/>
    <xf numFmtId="0" fontId="0" fillId="0" borderId="0" xfId="0" applyAlignment="1">
      <alignment horizontal="center" vertical="center" wrapText="1"/>
    </xf>
    <xf numFmtId="164" fontId="11" fillId="0" borderId="0" xfId="1" applyNumberFormat="1" applyFont="1" applyBorder="1" applyAlignment="1">
      <alignment horizontal="center" vertical="top"/>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6" fillId="0" borderId="13" xfId="0" applyFont="1" applyBorder="1" applyAlignment="1">
      <alignment horizontal="center" vertical="center" wrapText="1"/>
    </xf>
    <xf numFmtId="3" fontId="5" fillId="0" borderId="14" xfId="0" applyNumberFormat="1" applyFont="1" applyBorder="1" applyAlignment="1">
      <alignment horizontal="center" vertical="center"/>
    </xf>
    <xf numFmtId="3" fontId="5" fillId="0" borderId="15"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3" xfId="0" applyNumberFormat="1" applyFont="1" applyBorder="1" applyAlignment="1">
      <alignment horizontal="center" vertical="center"/>
    </xf>
    <xf numFmtId="0" fontId="6" fillId="0" borderId="18" xfId="0" applyFont="1" applyBorder="1" applyAlignment="1">
      <alignment horizontal="center" vertical="center" wrapText="1"/>
    </xf>
    <xf numFmtId="164" fontId="5" fillId="0" borderId="19" xfId="1" applyNumberFormat="1" applyFont="1" applyFill="1" applyBorder="1" applyAlignment="1">
      <alignment horizontal="right" vertical="center"/>
    </xf>
    <xf numFmtId="164" fontId="5" fillId="0" borderId="20" xfId="1" applyNumberFormat="1" applyFont="1" applyFill="1" applyBorder="1" applyAlignment="1">
      <alignment horizontal="right" vertical="center"/>
    </xf>
    <xf numFmtId="164" fontId="5" fillId="0" borderId="18" xfId="1" applyNumberFormat="1" applyFont="1" applyFill="1" applyBorder="1" applyAlignment="1">
      <alignment horizontal="right" vertical="center"/>
    </xf>
    <xf numFmtId="164" fontId="5" fillId="0" borderId="46" xfId="1" applyNumberFormat="1" applyFont="1" applyFill="1" applyBorder="1" applyAlignment="1">
      <alignment horizontal="right" vertical="center"/>
    </xf>
    <xf numFmtId="0" fontId="6" fillId="0" borderId="23" xfId="0" applyFont="1" applyBorder="1" applyAlignment="1">
      <alignment horizontal="center" vertical="center" wrapText="1"/>
    </xf>
    <xf numFmtId="3" fontId="5" fillId="0" borderId="24" xfId="0" applyNumberFormat="1" applyFont="1" applyBorder="1" applyAlignment="1">
      <alignment horizontal="center" vertical="center"/>
    </xf>
    <xf numFmtId="3" fontId="5" fillId="0" borderId="25"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5" fillId="0" borderId="47" xfId="0" applyNumberFormat="1" applyFont="1" applyBorder="1" applyAlignment="1">
      <alignment horizontal="center" vertical="center"/>
    </xf>
    <xf numFmtId="164" fontId="5" fillId="0" borderId="24" xfId="1" applyNumberFormat="1" applyFont="1" applyFill="1" applyBorder="1" applyAlignment="1">
      <alignment horizontal="right" vertical="center"/>
    </xf>
    <xf numFmtId="164" fontId="5" fillId="0" borderId="25" xfId="1" applyNumberFormat="1" applyFont="1" applyFill="1" applyBorder="1" applyAlignment="1">
      <alignment horizontal="right" vertical="center"/>
    </xf>
    <xf numFmtId="164" fontId="5" fillId="0" borderId="23" xfId="1" applyNumberFormat="1" applyFont="1" applyFill="1" applyBorder="1" applyAlignment="1">
      <alignment horizontal="right" vertical="center"/>
    </xf>
    <xf numFmtId="164" fontId="5" fillId="0" borderId="47" xfId="1" applyNumberFormat="1" applyFont="1" applyFill="1" applyBorder="1" applyAlignment="1">
      <alignment horizontal="right" vertical="center"/>
    </xf>
    <xf numFmtId="3" fontId="4" fillId="0" borderId="14"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13" xfId="0" applyNumberFormat="1" applyFont="1" applyBorder="1" applyAlignment="1">
      <alignment horizontal="center" vertical="center"/>
    </xf>
    <xf numFmtId="3" fontId="4" fillId="0" borderId="3" xfId="0" applyNumberFormat="1" applyFont="1" applyBorder="1" applyAlignment="1">
      <alignment horizontal="center" vertical="center"/>
    </xf>
    <xf numFmtId="0" fontId="6" fillId="0" borderId="27" xfId="0" applyFont="1" applyBorder="1" applyAlignment="1">
      <alignment horizontal="center" vertical="center" wrapText="1"/>
    </xf>
    <xf numFmtId="164" fontId="4" fillId="0" borderId="28" xfId="1" applyNumberFormat="1" applyFont="1" applyFill="1" applyBorder="1" applyAlignment="1">
      <alignment horizontal="right" vertical="center"/>
    </xf>
    <xf numFmtId="164" fontId="4" fillId="0" borderId="29" xfId="1" applyNumberFormat="1" applyFont="1" applyFill="1" applyBorder="1" applyAlignment="1">
      <alignment horizontal="right" vertical="center"/>
    </xf>
    <xf numFmtId="164" fontId="4" fillId="0" borderId="27"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164" fontId="5" fillId="0" borderId="0" xfId="1" applyNumberFormat="1" applyFont="1" applyFill="1" applyBorder="1" applyAlignment="1">
      <alignment horizontal="right" vertical="center"/>
    </xf>
    <xf numFmtId="0" fontId="8" fillId="0" borderId="31"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3" fontId="5" fillId="0" borderId="10" xfId="0" applyNumberFormat="1" applyFont="1" applyBorder="1" applyAlignment="1">
      <alignment horizontal="center" vertical="center"/>
    </xf>
    <xf numFmtId="0" fontId="5" fillId="0" borderId="11" xfId="0" applyFont="1" applyBorder="1" applyAlignment="1">
      <alignment horizontal="center" vertical="center"/>
    </xf>
    <xf numFmtId="0" fontId="4" fillId="0" borderId="32" xfId="0" applyFont="1" applyBorder="1" applyAlignment="1">
      <alignment horizontal="center" vertical="center"/>
    </xf>
    <xf numFmtId="0" fontId="8" fillId="0" borderId="7"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4" fillId="0" borderId="30" xfId="0" applyFont="1" applyBorder="1" applyAlignment="1">
      <alignment horizontal="center" vertical="center"/>
    </xf>
    <xf numFmtId="0" fontId="3" fillId="0" borderId="33" xfId="0" applyFont="1" applyBorder="1" applyAlignment="1">
      <alignment horizontal="center" vertical="center" wrapText="1"/>
    </xf>
    <xf numFmtId="3" fontId="5" fillId="0" borderId="28" xfId="0" applyNumberFormat="1" applyFont="1" applyBorder="1" applyAlignment="1">
      <alignment horizontal="center" vertical="center"/>
    </xf>
    <xf numFmtId="3" fontId="5" fillId="0" borderId="29" xfId="0" applyNumberFormat="1" applyFont="1" applyBorder="1" applyAlignment="1">
      <alignment horizontal="center" vertical="center"/>
    </xf>
    <xf numFmtId="3" fontId="5" fillId="0" borderId="27" xfId="0" applyNumberFormat="1" applyFont="1" applyBorder="1" applyAlignment="1">
      <alignment horizontal="center" vertical="center"/>
    </xf>
    <xf numFmtId="3" fontId="4" fillId="0" borderId="30" xfId="0" applyNumberFormat="1" applyFont="1" applyBorder="1" applyAlignment="1">
      <alignment horizontal="center" vertical="center"/>
    </xf>
    <xf numFmtId="0" fontId="12" fillId="2" borderId="0" xfId="0" applyFont="1" applyFill="1" applyAlignment="1">
      <alignment vertical="top"/>
    </xf>
    <xf numFmtId="0" fontId="0" fillId="0" borderId="0" xfId="0" applyAlignment="1">
      <alignment horizontal="center" vertical="top" wrapText="1"/>
    </xf>
    <xf numFmtId="0" fontId="12" fillId="0" borderId="0" xfId="0" applyFont="1"/>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10" xfId="0" applyFont="1" applyBorder="1" applyAlignment="1">
      <alignment horizontal="center" vertical="center" wrapText="1"/>
    </xf>
    <xf numFmtId="0" fontId="3" fillId="2" borderId="11" xfId="0" applyFont="1" applyFill="1" applyBorder="1" applyAlignment="1">
      <alignment horizontal="center" vertical="center"/>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6" xfId="0" applyNumberFormat="1" applyFont="1" applyFill="1" applyBorder="1" applyAlignment="1">
      <alignment horizontal="center" vertical="center"/>
    </xf>
    <xf numFmtId="0" fontId="8" fillId="2" borderId="46" xfId="0" applyFont="1" applyFill="1" applyBorder="1" applyAlignment="1">
      <alignment horizontal="center" vertical="center" wrapText="1"/>
    </xf>
    <xf numFmtId="164" fontId="8" fillId="2" borderId="19" xfId="1" applyNumberFormat="1" applyFont="1" applyFill="1" applyBorder="1" applyAlignment="1">
      <alignment horizontal="right" vertical="center"/>
    </xf>
    <xf numFmtId="164" fontId="8" fillId="2" borderId="20" xfId="1" applyNumberFormat="1" applyFont="1" applyFill="1" applyBorder="1" applyAlignment="1">
      <alignment horizontal="right" vertical="center"/>
    </xf>
    <xf numFmtId="164" fontId="8" fillId="2" borderId="18"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0" fontId="8" fillId="2" borderId="47" xfId="0" applyFont="1" applyFill="1" applyBorder="1" applyAlignment="1">
      <alignment horizontal="center" vertical="center" wrapText="1"/>
    </xf>
    <xf numFmtId="3" fontId="8" fillId="2" borderId="24" xfId="0"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164" fontId="8" fillId="2" borderId="24" xfId="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164" fontId="8" fillId="2" borderId="26"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32" xfId="0" applyNumberFormat="1" applyFont="1" applyFill="1" applyBorder="1" applyAlignment="1">
      <alignment horizontal="center" vertical="center"/>
    </xf>
    <xf numFmtId="0" fontId="8" fillId="2" borderId="45" xfId="0" applyFont="1" applyFill="1" applyBorder="1" applyAlignment="1">
      <alignment horizontal="center" vertical="center" wrapText="1"/>
    </xf>
    <xf numFmtId="3" fontId="8" fillId="2" borderId="28" xfId="0" applyNumberFormat="1" applyFont="1" applyFill="1" applyBorder="1" applyAlignment="1">
      <alignment horizontal="center" vertical="center"/>
    </xf>
    <xf numFmtId="3" fontId="8" fillId="2" borderId="29" xfId="0" applyNumberFormat="1" applyFont="1" applyFill="1" applyBorder="1" applyAlignment="1">
      <alignment horizontal="center" vertical="center"/>
    </xf>
    <xf numFmtId="3" fontId="8" fillId="2" borderId="27" xfId="0" applyNumberFormat="1" applyFont="1" applyFill="1" applyBorder="1" applyAlignment="1">
      <alignment horizontal="center" vertical="center"/>
    </xf>
    <xf numFmtId="3" fontId="3" fillId="2" borderId="30"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2" xfId="0" applyFont="1" applyFill="1" applyBorder="1" applyAlignment="1">
      <alignment horizontal="center" vertical="center"/>
    </xf>
    <xf numFmtId="0" fontId="5" fillId="2" borderId="0" xfId="0" applyFont="1" applyFill="1"/>
    <xf numFmtId="164" fontId="5" fillId="0" borderId="0" xfId="1" applyNumberFormat="1" applyFont="1" applyBorder="1" applyAlignment="1">
      <alignment horizontal="center" vertical="top"/>
    </xf>
    <xf numFmtId="0" fontId="6" fillId="2" borderId="52" xfId="0" applyFont="1" applyFill="1" applyBorder="1" applyAlignment="1">
      <alignment horizontal="center" vertical="center" wrapText="1"/>
    </xf>
    <xf numFmtId="3" fontId="5" fillId="2" borderId="53" xfId="0" applyNumberFormat="1" applyFont="1" applyFill="1" applyBorder="1" applyAlignment="1">
      <alignment horizontal="center" vertical="center"/>
    </xf>
    <xf numFmtId="3" fontId="5" fillId="2" borderId="54"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5" fillId="2" borderId="55" xfId="0" applyNumberFormat="1" applyFont="1" applyFill="1" applyBorder="1" applyAlignment="1">
      <alignment horizontal="center" vertical="center"/>
    </xf>
    <xf numFmtId="0" fontId="6" fillId="2" borderId="27" xfId="0" applyFont="1" applyFill="1" applyBorder="1" applyAlignment="1">
      <alignment horizontal="center" vertical="center" wrapText="1"/>
    </xf>
    <xf numFmtId="164" fontId="5" fillId="2" borderId="28" xfId="1" applyNumberFormat="1" applyFont="1" applyFill="1" applyBorder="1" applyAlignment="1">
      <alignment horizontal="right" vertical="center"/>
    </xf>
    <xf numFmtId="164" fontId="5" fillId="2" borderId="29" xfId="1" applyNumberFormat="1" applyFont="1" applyFill="1" applyBorder="1" applyAlignment="1">
      <alignment horizontal="right" vertical="center"/>
    </xf>
    <xf numFmtId="164" fontId="5" fillId="2" borderId="27" xfId="1" applyNumberFormat="1" applyFont="1" applyFill="1" applyBorder="1" applyAlignment="1">
      <alignment horizontal="right" vertical="center"/>
    </xf>
    <xf numFmtId="164" fontId="5" fillId="2" borderId="30" xfId="1" applyNumberFormat="1" applyFont="1" applyFill="1" applyBorder="1" applyAlignment="1">
      <alignment horizontal="right" vertical="center"/>
    </xf>
    <xf numFmtId="3" fontId="4" fillId="2" borderId="24" xfId="0" applyNumberFormat="1" applyFont="1" applyFill="1" applyBorder="1" applyAlignment="1">
      <alignment horizontal="center" vertical="center"/>
    </xf>
    <xf numFmtId="3" fontId="4" fillId="2" borderId="25"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3" fontId="5" fillId="2" borderId="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32" xfId="0" applyNumberFormat="1"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39" xfId="0" applyFont="1" applyFill="1" applyBorder="1" applyAlignment="1">
      <alignment horizontal="center" vertical="center"/>
    </xf>
    <xf numFmtId="0" fontId="4" fillId="2" borderId="58" xfId="0" applyFont="1" applyFill="1" applyBorder="1" applyAlignment="1">
      <alignment horizontal="center" vertical="center" wrapText="1"/>
    </xf>
    <xf numFmtId="0" fontId="6" fillId="0" borderId="13" xfId="0" applyFont="1" applyBorder="1" applyAlignment="1">
      <alignment horizontal="right" vertical="center" wrapText="1"/>
    </xf>
    <xf numFmtId="3" fontId="5" fillId="0" borderId="15" xfId="0" applyNumberFormat="1" applyFont="1" applyBorder="1" applyAlignment="1">
      <alignment horizontal="right" vertical="center"/>
    </xf>
    <xf numFmtId="3" fontId="5" fillId="0" borderId="13" xfId="0" applyNumberFormat="1" applyFont="1" applyBorder="1" applyAlignment="1">
      <alignment horizontal="right" vertical="center"/>
    </xf>
    <xf numFmtId="3" fontId="5" fillId="0" borderId="16" xfId="0" applyNumberFormat="1" applyFont="1" applyBorder="1" applyAlignment="1">
      <alignment horizontal="right" vertical="center"/>
    </xf>
    <xf numFmtId="0" fontId="6" fillId="0" borderId="18" xfId="0" applyFont="1" applyBorder="1" applyAlignment="1">
      <alignment vertical="center" wrapText="1"/>
    </xf>
    <xf numFmtId="164" fontId="4" fillId="0" borderId="20" xfId="1" applyNumberFormat="1" applyFont="1" applyFill="1" applyBorder="1" applyAlignment="1">
      <alignment horizontal="center" vertical="center"/>
    </xf>
    <xf numFmtId="164" fontId="4" fillId="0" borderId="18" xfId="1" applyNumberFormat="1" applyFont="1" applyFill="1" applyBorder="1" applyAlignment="1">
      <alignment horizontal="center" vertical="center"/>
    </xf>
    <xf numFmtId="164" fontId="4" fillId="0" borderId="21" xfId="1" applyNumberFormat="1" applyFont="1" applyFill="1" applyBorder="1" applyAlignment="1">
      <alignment horizontal="center" vertical="center"/>
    </xf>
    <xf numFmtId="0" fontId="6" fillId="0" borderId="52" xfId="0" applyFont="1" applyBorder="1" applyAlignment="1">
      <alignment horizontal="right" vertical="center" wrapText="1"/>
    </xf>
    <xf numFmtId="0" fontId="5" fillId="0" borderId="54" xfId="0" applyFont="1" applyBorder="1" applyAlignment="1">
      <alignment horizontal="right" vertical="center"/>
    </xf>
    <xf numFmtId="0" fontId="5" fillId="0" borderId="52" xfId="0" applyFont="1" applyBorder="1" applyAlignment="1">
      <alignment horizontal="right" vertical="center"/>
    </xf>
    <xf numFmtId="0" fontId="5" fillId="0" borderId="55" xfId="0" applyFont="1" applyBorder="1" applyAlignment="1">
      <alignment horizontal="right" vertical="center"/>
    </xf>
    <xf numFmtId="3" fontId="5" fillId="0" borderId="54" xfId="0" applyNumberFormat="1" applyFont="1" applyBorder="1" applyAlignment="1">
      <alignment horizontal="right" vertical="center"/>
    </xf>
    <xf numFmtId="3" fontId="5" fillId="0" borderId="52" xfId="0" applyNumberFormat="1" applyFont="1" applyBorder="1" applyAlignment="1">
      <alignment horizontal="right" vertical="center"/>
    </xf>
    <xf numFmtId="3" fontId="5" fillId="0" borderId="55" xfId="0" applyNumberFormat="1" applyFont="1" applyBorder="1" applyAlignment="1">
      <alignment horizontal="right" vertical="center"/>
    </xf>
    <xf numFmtId="0" fontId="6" fillId="0" borderId="27" xfId="0" applyFont="1" applyBorder="1" applyAlignment="1">
      <alignment vertical="center" wrapText="1"/>
    </xf>
    <xf numFmtId="164" fontId="4" fillId="0" borderId="29" xfId="1" applyNumberFormat="1" applyFont="1" applyFill="1" applyBorder="1" applyAlignment="1">
      <alignment horizontal="center" vertical="center"/>
    </xf>
    <xf numFmtId="164" fontId="5" fillId="0" borderId="29" xfId="1" applyNumberFormat="1" applyFont="1" applyFill="1" applyBorder="1" applyAlignment="1">
      <alignment horizontal="right" vertical="center"/>
    </xf>
    <xf numFmtId="164" fontId="4" fillId="0" borderId="27" xfId="1" applyNumberFormat="1" applyFont="1" applyFill="1" applyBorder="1" applyAlignment="1">
      <alignment horizontal="center" vertical="center"/>
    </xf>
    <xf numFmtId="164" fontId="4" fillId="0" borderId="30" xfId="1" applyNumberFormat="1" applyFont="1" applyFill="1" applyBorder="1" applyAlignment="1">
      <alignment horizontal="center" vertical="center"/>
    </xf>
    <xf numFmtId="0" fontId="12" fillId="0" borderId="0" xfId="0" applyFont="1" applyAlignment="1">
      <alignment horizontal="center" vertical="center" wrapText="1"/>
    </xf>
    <xf numFmtId="164" fontId="5" fillId="0" borderId="0" xfId="1" applyNumberFormat="1" applyFont="1" applyFill="1" applyBorder="1" applyAlignment="1">
      <alignment horizontal="center" vertical="top"/>
    </xf>
    <xf numFmtId="0" fontId="6" fillId="0" borderId="56" xfId="0" applyFont="1" applyBorder="1" applyAlignment="1">
      <alignment horizontal="center" vertical="center" wrapText="1"/>
    </xf>
    <xf numFmtId="3" fontId="5" fillId="0" borderId="59" xfId="0" applyNumberFormat="1" applyFont="1" applyBorder="1" applyAlignment="1">
      <alignment horizontal="center" vertical="center"/>
    </xf>
    <xf numFmtId="3" fontId="5" fillId="0" borderId="60" xfId="0" applyNumberFormat="1" applyFont="1" applyBorder="1" applyAlignment="1">
      <alignment horizontal="center" vertical="center"/>
    </xf>
    <xf numFmtId="3" fontId="4" fillId="0" borderId="61" xfId="0" applyNumberFormat="1" applyFont="1" applyBorder="1" applyAlignment="1">
      <alignment horizontal="center" vertical="center"/>
    </xf>
    <xf numFmtId="0" fontId="3" fillId="2" borderId="0" xfId="0" applyFont="1" applyFill="1" applyAlignment="1">
      <alignment horizontal="center" vertical="center"/>
    </xf>
    <xf numFmtId="0" fontId="12" fillId="2" borderId="23"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56" xfId="0" applyFont="1" applyFill="1" applyBorder="1" applyAlignment="1">
      <alignment horizontal="center" vertical="center" wrapText="1"/>
    </xf>
    <xf numFmtId="3" fontId="4" fillId="2" borderId="59" xfId="0" applyNumberFormat="1" applyFont="1" applyFill="1" applyBorder="1" applyAlignment="1">
      <alignment horizontal="center" vertical="center"/>
    </xf>
    <xf numFmtId="3" fontId="4" fillId="2" borderId="60" xfId="0" applyNumberFormat="1" applyFont="1" applyFill="1" applyBorder="1" applyAlignment="1">
      <alignment horizontal="center" vertical="center"/>
    </xf>
    <xf numFmtId="3" fontId="4" fillId="2" borderId="61" xfId="0" applyNumberFormat="1" applyFont="1" applyFill="1" applyBorder="1" applyAlignment="1">
      <alignment horizontal="center" vertical="center"/>
    </xf>
    <xf numFmtId="0" fontId="4" fillId="2" borderId="0" xfId="0" applyFont="1" applyFill="1" applyAlignment="1">
      <alignment horizontal="center" vertical="center" wrapText="1"/>
    </xf>
    <xf numFmtId="0" fontId="11" fillId="2" borderId="63" xfId="0" applyFont="1" applyFill="1" applyBorder="1" applyAlignment="1">
      <alignment horizontal="center" vertical="center"/>
    </xf>
    <xf numFmtId="0" fontId="5" fillId="2" borderId="39" xfId="0" applyFont="1" applyFill="1" applyBorder="1" applyAlignment="1">
      <alignment horizontal="center" vertical="center"/>
    </xf>
    <xf numFmtId="0" fontId="11" fillId="2" borderId="65" xfId="0" applyFont="1" applyFill="1" applyBorder="1" applyAlignment="1">
      <alignment horizontal="center" vertical="center"/>
    </xf>
    <xf numFmtId="0" fontId="11" fillId="0" borderId="0" xfId="0" applyFont="1" applyAlignment="1">
      <alignment horizontal="center" vertical="center" wrapText="1"/>
    </xf>
    <xf numFmtId="0" fontId="3" fillId="0" borderId="63" xfId="0" applyFont="1" applyBorder="1" applyAlignment="1">
      <alignment horizontal="center" vertical="top"/>
    </xf>
    <xf numFmtId="0" fontId="3" fillId="0" borderId="39" xfId="0" applyFont="1" applyBorder="1" applyAlignment="1">
      <alignment horizontal="center" vertical="top"/>
    </xf>
    <xf numFmtId="0" fontId="3" fillId="0" borderId="58" xfId="0" applyFont="1" applyBorder="1" applyAlignment="1">
      <alignment horizontal="center" vertical="top"/>
    </xf>
    <xf numFmtId="0" fontId="5" fillId="0" borderId="3" xfId="0" applyFont="1" applyBorder="1" applyAlignment="1">
      <alignment horizontal="center" vertical="top" wrapText="1"/>
    </xf>
    <xf numFmtId="0" fontId="5" fillId="0" borderId="48" xfId="0" applyFont="1" applyBorder="1" applyAlignment="1">
      <alignment horizontal="right" vertical="top" wrapText="1"/>
    </xf>
    <xf numFmtId="0" fontId="5" fillId="0" borderId="14" xfId="0" applyFont="1" applyBorder="1" applyAlignment="1">
      <alignment horizontal="right" vertical="top" wrapText="1"/>
    </xf>
    <xf numFmtId="0" fontId="5" fillId="0" borderId="13" xfId="0" applyFont="1" applyBorder="1" applyAlignment="1">
      <alignment horizontal="right" vertical="top" wrapText="1"/>
    </xf>
    <xf numFmtId="0" fontId="4" fillId="0" borderId="46" xfId="0" applyFont="1" applyBorder="1" applyAlignment="1">
      <alignment horizontal="center" vertical="top" wrapText="1"/>
    </xf>
    <xf numFmtId="164" fontId="3" fillId="0" borderId="49" xfId="1" applyNumberFormat="1" applyFont="1" applyFill="1" applyBorder="1" applyAlignment="1">
      <alignment horizontal="center" vertical="top" wrapText="1"/>
    </xf>
    <xf numFmtId="164" fontId="3" fillId="0" borderId="19" xfId="1" applyNumberFormat="1" applyFont="1" applyFill="1" applyBorder="1" applyAlignment="1">
      <alignment horizontal="center" vertical="top" wrapText="1"/>
    </xf>
    <xf numFmtId="164" fontId="3" fillId="0" borderId="18" xfId="1" applyNumberFormat="1" applyFont="1" applyFill="1" applyBorder="1" applyAlignment="1">
      <alignment horizontal="center" vertical="top" wrapText="1"/>
    </xf>
    <xf numFmtId="0" fontId="5" fillId="0" borderId="67" xfId="0" applyFont="1" applyBorder="1" applyAlignment="1">
      <alignment horizontal="center" vertical="top" wrapText="1"/>
    </xf>
    <xf numFmtId="0" fontId="5" fillId="0" borderId="50" xfId="0" applyFont="1" applyBorder="1" applyAlignment="1">
      <alignment horizontal="right" vertical="top" wrapText="1"/>
    </xf>
    <xf numFmtId="0" fontId="5" fillId="0" borderId="53" xfId="0" applyFont="1" applyBorder="1" applyAlignment="1">
      <alignment horizontal="right" vertical="top" wrapText="1"/>
    </xf>
    <xf numFmtId="0" fontId="5" fillId="0" borderId="52" xfId="0" applyFont="1" applyBorder="1" applyAlignment="1">
      <alignment horizontal="right" vertical="top" wrapText="1"/>
    </xf>
    <xf numFmtId="0" fontId="4" fillId="0" borderId="47" xfId="0" applyFont="1" applyBorder="1" applyAlignment="1">
      <alignment horizontal="center" vertical="top" wrapText="1"/>
    </xf>
    <xf numFmtId="164" fontId="3" fillId="0" borderId="51" xfId="1" applyNumberFormat="1" applyFont="1" applyFill="1" applyBorder="1" applyAlignment="1">
      <alignment horizontal="center" vertical="top" wrapText="1"/>
    </xf>
    <xf numFmtId="164" fontId="3" fillId="0" borderId="24" xfId="1" applyNumberFormat="1" applyFont="1" applyFill="1" applyBorder="1" applyAlignment="1">
      <alignment horizontal="center" vertical="top" wrapText="1"/>
    </xf>
    <xf numFmtId="164" fontId="3" fillId="0" borderId="23" xfId="1" applyNumberFormat="1" applyFont="1" applyFill="1" applyBorder="1" applyAlignment="1">
      <alignment horizontal="center" vertical="top" wrapText="1"/>
    </xf>
    <xf numFmtId="3" fontId="4" fillId="0" borderId="48" xfId="0" applyNumberFormat="1" applyFont="1" applyBorder="1" applyAlignment="1">
      <alignment horizontal="right" vertical="top" wrapText="1"/>
    </xf>
    <xf numFmtId="3" fontId="4" fillId="0" borderId="14" xfId="0" applyNumberFormat="1" applyFont="1" applyBorder="1" applyAlignment="1">
      <alignment horizontal="right" vertical="top" wrapText="1"/>
    </xf>
    <xf numFmtId="3" fontId="4" fillId="0" borderId="13" xfId="0" applyNumberFormat="1" applyFont="1" applyBorder="1" applyAlignment="1">
      <alignment horizontal="right" vertical="top" wrapText="1"/>
    </xf>
    <xf numFmtId="0" fontId="4" fillId="0" borderId="8" xfId="0" applyFont="1" applyBorder="1" applyAlignment="1">
      <alignment horizontal="center" vertical="top" wrapText="1"/>
    </xf>
    <xf numFmtId="164" fontId="3" fillId="0" borderId="33" xfId="1" applyNumberFormat="1" applyFont="1" applyFill="1" applyBorder="1" applyAlignment="1">
      <alignment horizontal="center" vertical="top" wrapText="1"/>
    </xf>
    <xf numFmtId="164" fontId="3" fillId="0" borderId="28" xfId="1" applyNumberFormat="1" applyFont="1" applyFill="1" applyBorder="1" applyAlignment="1">
      <alignment horizontal="center" vertical="top" wrapText="1"/>
    </xf>
    <xf numFmtId="164" fontId="3" fillId="0" borderId="27" xfId="1" applyNumberFormat="1" applyFont="1" applyFill="1" applyBorder="1" applyAlignment="1">
      <alignment horizontal="center" vertical="top" wrapText="1"/>
    </xf>
    <xf numFmtId="0" fontId="3" fillId="0" borderId="0" xfId="0" applyFont="1" applyAlignment="1">
      <alignment horizontal="center" vertical="top" wrapText="1"/>
    </xf>
    <xf numFmtId="0" fontId="5"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8" fillId="0" borderId="2" xfId="0" applyFont="1" applyBorder="1" applyAlignment="1">
      <alignment horizontal="center" vertical="top" wrapText="1"/>
    </xf>
    <xf numFmtId="0" fontId="5" fillId="0" borderId="13" xfId="0" applyFont="1" applyBorder="1" applyAlignment="1">
      <alignment horizontal="center" vertical="top" wrapText="1"/>
    </xf>
    <xf numFmtId="0" fontId="8" fillId="0" borderId="65" xfId="0" applyFont="1" applyBorder="1" applyAlignment="1">
      <alignment horizontal="center" vertical="top" wrapText="1"/>
    </xf>
    <xf numFmtId="0" fontId="5" fillId="0" borderId="45" xfId="0" applyFont="1" applyBorder="1" applyAlignment="1">
      <alignment horizontal="center" vertical="top" wrapText="1"/>
    </xf>
    <xf numFmtId="0" fontId="3" fillId="0" borderId="2" xfId="0" applyFont="1" applyBorder="1" applyAlignment="1">
      <alignment horizontal="center" vertical="top"/>
    </xf>
    <xf numFmtId="0" fontId="5" fillId="0" borderId="56" xfId="0" applyFont="1" applyBorder="1" applyAlignment="1">
      <alignment horizontal="center" vertical="top" wrapText="1"/>
    </xf>
    <xf numFmtId="0" fontId="13" fillId="0" borderId="35" xfId="0" applyFont="1" applyBorder="1" applyAlignment="1">
      <alignment horizontal="center" vertical="top"/>
    </xf>
    <xf numFmtId="0" fontId="5" fillId="0" borderId="35" xfId="0" applyFont="1" applyBorder="1" applyAlignment="1">
      <alignment horizontal="center" vertical="top" wrapText="1"/>
    </xf>
    <xf numFmtId="3" fontId="16" fillId="0" borderId="35" xfId="0" applyNumberFormat="1" applyFont="1" applyBorder="1" applyAlignment="1">
      <alignment horizontal="center" vertical="top"/>
    </xf>
    <xf numFmtId="0" fontId="12" fillId="0" borderId="0" xfId="0" applyFont="1" applyAlignment="1">
      <alignment vertical="top"/>
    </xf>
    <xf numFmtId="0" fontId="5" fillId="2" borderId="70" xfId="0" applyFont="1" applyFill="1" applyBorder="1" applyAlignment="1">
      <alignment horizontal="center" vertical="center" wrapText="1"/>
    </xf>
    <xf numFmtId="0" fontId="5" fillId="2" borderId="71"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56"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70" xfId="0" applyFont="1" applyFill="1" applyBorder="1" applyAlignment="1">
      <alignment horizontal="center" vertical="center" wrapText="1"/>
    </xf>
    <xf numFmtId="3" fontId="5" fillId="2" borderId="71" xfId="0" applyNumberFormat="1" applyFont="1" applyFill="1" applyBorder="1" applyAlignment="1">
      <alignment horizontal="center" vertical="center"/>
    </xf>
    <xf numFmtId="3" fontId="5" fillId="2" borderId="59" xfId="0" applyNumberFormat="1" applyFont="1" applyFill="1" applyBorder="1" applyAlignment="1">
      <alignment horizontal="center" vertical="center"/>
    </xf>
    <xf numFmtId="3" fontId="5" fillId="2" borderId="56" xfId="0" applyNumberFormat="1" applyFont="1" applyFill="1" applyBorder="1" applyAlignment="1">
      <alignment horizontal="center" vertical="center"/>
    </xf>
    <xf numFmtId="3" fontId="5" fillId="2" borderId="0" xfId="0" quotePrefix="1" applyNumberFormat="1" applyFont="1" applyFill="1" applyAlignment="1">
      <alignment horizontal="center" vertical="center"/>
    </xf>
    <xf numFmtId="164" fontId="4" fillId="2" borderId="71" xfId="1" applyNumberFormat="1" applyFont="1" applyFill="1" applyBorder="1" applyAlignment="1">
      <alignment horizontal="center" vertical="center"/>
    </xf>
    <xf numFmtId="164" fontId="4" fillId="2" borderId="59" xfId="1" applyNumberFormat="1" applyFont="1" applyFill="1" applyBorder="1" applyAlignment="1">
      <alignment horizontal="center" vertical="center"/>
    </xf>
    <xf numFmtId="164" fontId="4" fillId="2" borderId="59" xfId="1" quotePrefix="1" applyNumberFormat="1" applyFont="1" applyFill="1" applyBorder="1" applyAlignment="1">
      <alignment horizontal="center" vertical="center"/>
    </xf>
    <xf numFmtId="164" fontId="4" fillId="2" borderId="60" xfId="1" applyNumberFormat="1" applyFont="1" applyFill="1" applyBorder="1" applyAlignment="1">
      <alignment horizontal="center" vertical="center"/>
    </xf>
    <xf numFmtId="164" fontId="4" fillId="2" borderId="61" xfId="1" applyNumberFormat="1"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2" xfId="0" applyFont="1" applyBorder="1" applyAlignment="1">
      <alignment horizontal="center" vertical="center"/>
    </xf>
    <xf numFmtId="164" fontId="11" fillId="0" borderId="0" xfId="1" applyNumberFormat="1"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4" fillId="2" borderId="3" xfId="0" applyFont="1" applyFill="1" applyBorder="1" applyAlignment="1">
      <alignment horizontal="center" vertical="center"/>
    </xf>
    <xf numFmtId="164" fontId="5" fillId="2" borderId="24" xfId="1" quotePrefix="1" applyNumberFormat="1" applyFont="1" applyFill="1" applyBorder="1" applyAlignment="1">
      <alignment horizontal="right" vertical="center"/>
    </xf>
    <xf numFmtId="164" fontId="5" fillId="2" borderId="23" xfId="1" quotePrefix="1" applyNumberFormat="1" applyFont="1" applyFill="1" applyBorder="1" applyAlignment="1">
      <alignment horizontal="right" vertical="center"/>
    </xf>
    <xf numFmtId="164" fontId="5" fillId="2" borderId="47" xfId="1" applyNumberFormat="1" applyFont="1" applyFill="1" applyBorder="1" applyAlignment="1">
      <alignment horizontal="right" vertical="center"/>
    </xf>
    <xf numFmtId="0" fontId="5" fillId="2" borderId="53" xfId="0" applyFont="1" applyFill="1" applyBorder="1" applyAlignment="1">
      <alignment horizontal="center" vertical="center"/>
    </xf>
    <xf numFmtId="0" fontId="5" fillId="2" borderId="52" xfId="0" applyFont="1" applyFill="1" applyBorder="1" applyAlignment="1">
      <alignment horizontal="center" vertical="center"/>
    </xf>
    <xf numFmtId="0" fontId="4" fillId="2" borderId="67" xfId="0" applyFont="1" applyFill="1" applyBorder="1" applyAlignment="1">
      <alignment horizontal="center" vertical="center"/>
    </xf>
    <xf numFmtId="164" fontId="5" fillId="2" borderId="18" xfId="1" quotePrefix="1" applyNumberFormat="1" applyFont="1" applyFill="1" applyBorder="1" applyAlignment="1">
      <alignment horizontal="right" vertical="center"/>
    </xf>
    <xf numFmtId="164" fontId="5" fillId="2" borderId="46" xfId="1" applyNumberFormat="1" applyFont="1" applyFill="1" applyBorder="1" applyAlignment="1">
      <alignment horizontal="right"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47" xfId="0" applyFont="1" applyFill="1" applyBorder="1" applyAlignment="1">
      <alignment horizontal="center" vertical="center"/>
    </xf>
    <xf numFmtId="164" fontId="4" fillId="2" borderId="29" xfId="1" quotePrefix="1" applyNumberFormat="1" applyFont="1" applyFill="1" applyBorder="1" applyAlignment="1">
      <alignment horizontal="right" vertical="center"/>
    </xf>
    <xf numFmtId="164" fontId="4" fillId="2" borderId="27" xfId="1" quotePrefix="1" applyNumberFormat="1" applyFont="1" applyFill="1" applyBorder="1" applyAlignment="1">
      <alignment horizontal="right" vertical="center"/>
    </xf>
    <xf numFmtId="164" fontId="4" fillId="2" borderId="8" xfId="1" applyNumberFormat="1" applyFont="1" applyFill="1" applyBorder="1" applyAlignment="1">
      <alignment horizontal="right" vertical="center"/>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6" fillId="2" borderId="11"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5" fillId="0" borderId="38" xfId="0" applyFont="1" applyBorder="1" applyAlignment="1">
      <alignment horizontal="center" vertical="center"/>
    </xf>
    <xf numFmtId="0" fontId="0" fillId="0" borderId="0" xfId="0" applyAlignment="1">
      <alignment horizontal="center"/>
    </xf>
    <xf numFmtId="0" fontId="8" fillId="0" borderId="0" xfId="0" applyFont="1" applyAlignment="1">
      <alignment wrapText="1"/>
    </xf>
    <xf numFmtId="0" fontId="4" fillId="0" borderId="9" xfId="0" applyFont="1" applyBorder="1" applyAlignment="1">
      <alignment horizontal="center" vertical="center"/>
    </xf>
    <xf numFmtId="3" fontId="5" fillId="0" borderId="53" xfId="0" applyNumberFormat="1" applyFont="1" applyBorder="1" applyAlignment="1">
      <alignment horizontal="center" vertical="center"/>
    </xf>
    <xf numFmtId="3" fontId="5" fillId="0" borderId="54" xfId="0" applyNumberFormat="1" applyFont="1" applyBorder="1" applyAlignment="1">
      <alignment horizontal="center" vertical="center"/>
    </xf>
    <xf numFmtId="3" fontId="5" fillId="0" borderId="55" xfId="0" applyNumberFormat="1" applyFont="1" applyBorder="1" applyAlignment="1">
      <alignment horizontal="center" vertical="center"/>
    </xf>
    <xf numFmtId="0" fontId="7" fillId="0" borderId="18" xfId="0" applyFont="1" applyBorder="1" applyAlignment="1">
      <alignment horizontal="center" vertical="center" wrapText="1"/>
    </xf>
    <xf numFmtId="164" fontId="5" fillId="0" borderId="20" xfId="1" quotePrefix="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0" fontId="6" fillId="0" borderId="52" xfId="0" applyFont="1" applyBorder="1" applyAlignment="1">
      <alignment horizontal="center" vertical="center" wrapText="1"/>
    </xf>
    <xf numFmtId="3" fontId="5" fillId="0" borderId="26"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7" fillId="0" borderId="27" xfId="0" applyFont="1" applyBorder="1" applyAlignment="1">
      <alignment horizontal="center" vertical="center" wrapText="1"/>
    </xf>
    <xf numFmtId="164" fontId="4" fillId="0" borderId="30" xfId="1" applyNumberFormat="1" applyFont="1" applyFill="1" applyBorder="1" applyAlignment="1">
      <alignment horizontal="right" vertical="center"/>
    </xf>
    <xf numFmtId="0" fontId="5" fillId="0" borderId="31" xfId="0" applyFont="1" applyBorder="1" applyAlignment="1">
      <alignment horizontal="center" vertical="center" wrapText="1"/>
    </xf>
    <xf numFmtId="0" fontId="3" fillId="0" borderId="70" xfId="0" applyFont="1" applyBorder="1" applyAlignment="1">
      <alignment horizontal="center" vertical="center" wrapText="1"/>
    </xf>
    <xf numFmtId="3" fontId="5" fillId="0" borderId="56" xfId="0" applyNumberFormat="1" applyFont="1" applyBorder="1" applyAlignment="1">
      <alignment horizontal="center" vertical="center"/>
    </xf>
    <xf numFmtId="3" fontId="5" fillId="0" borderId="0" xfId="0" applyNumberFormat="1" applyFont="1" applyAlignment="1">
      <alignment horizontal="center" vertical="center"/>
    </xf>
    <xf numFmtId="3" fontId="4" fillId="0" borderId="0" xfId="0" applyNumberFormat="1" applyFont="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2" xfId="0" applyFont="1" applyBorder="1" applyAlignment="1">
      <alignment horizontal="center" vertical="center"/>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0" borderId="4" xfId="0" applyFont="1" applyBorder="1" applyAlignment="1">
      <alignment horizontal="center" vertical="center" wrapText="1"/>
    </xf>
    <xf numFmtId="0" fontId="12"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4" fillId="0" borderId="22" xfId="0" applyFont="1" applyBorder="1" applyAlignment="1">
      <alignment horizontal="center" vertical="center" wrapText="1"/>
    </xf>
    <xf numFmtId="0" fontId="4" fillId="0" borderId="7" xfId="0" applyFont="1" applyBorder="1" applyAlignment="1">
      <alignment horizontal="center" vertical="center"/>
    </xf>
    <xf numFmtId="0" fontId="3" fillId="0" borderId="31" xfId="0" applyFont="1" applyBorder="1" applyAlignment="1">
      <alignment horizontal="left" vertical="center" wrapText="1"/>
    </xf>
    <xf numFmtId="0" fontId="3" fillId="0" borderId="34" xfId="0" applyFont="1" applyBorder="1" applyAlignment="1">
      <alignment horizontal="left"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2" borderId="36" xfId="0" applyFont="1" applyFill="1" applyBorder="1" applyAlignment="1">
      <alignment horizontal="center" vertical="center" wrapText="1"/>
    </xf>
    <xf numFmtId="2" fontId="9" fillId="0" borderId="0" xfId="0" applyNumberFormat="1" applyFont="1" applyAlignment="1">
      <alignment horizontal="center" vertical="center" wrapText="1"/>
    </xf>
    <xf numFmtId="2" fontId="9" fillId="0" borderId="1"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5" fillId="2" borderId="3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9" fillId="0" borderId="31" xfId="0" applyFont="1" applyBorder="1" applyAlignment="1">
      <alignment horizontal="left" vertical="center" wrapText="1"/>
    </xf>
    <xf numFmtId="0" fontId="9" fillId="0" borderId="34" xfId="0" applyFont="1" applyBorder="1" applyAlignment="1">
      <alignment horizontal="left" vertical="center" wrapTex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0" fillId="0" borderId="0" xfId="0" applyAlignment="1">
      <alignment horizontal="left" vertical="top"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15" fillId="0" borderId="0" xfId="0" applyFont="1" applyAlignment="1">
      <alignment horizontal="center" vertical="top" wrapText="1"/>
    </xf>
    <xf numFmtId="0" fontId="15"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5" xfId="0" applyFont="1" applyBorder="1" applyAlignment="1">
      <alignment horizontal="center" vertical="top" wrapText="1"/>
    </xf>
    <xf numFmtId="0" fontId="2" fillId="0" borderId="12" xfId="0" applyFont="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1"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66" xfId="0" applyFont="1" applyBorder="1" applyAlignment="1">
      <alignment horizontal="center" vertical="top"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66" xfId="0" applyFont="1" applyBorder="1" applyAlignment="1">
      <alignment horizontal="center" vertical="top"/>
    </xf>
    <xf numFmtId="0" fontId="8" fillId="0" borderId="63" xfId="0" applyFont="1" applyBorder="1" applyAlignment="1">
      <alignment horizontal="center" vertical="top" wrapText="1"/>
    </xf>
    <xf numFmtId="0" fontId="8" fillId="0" borderId="66" xfId="0" applyFont="1" applyBorder="1" applyAlignment="1">
      <alignment horizontal="center" vertical="top" wrapText="1"/>
    </xf>
    <xf numFmtId="0" fontId="8" fillId="0" borderId="63" xfId="0" quotePrefix="1" applyFont="1" applyBorder="1" applyAlignment="1">
      <alignment horizontal="center" vertical="top" wrapText="1"/>
    </xf>
    <xf numFmtId="0" fontId="8" fillId="0" borderId="50" xfId="0" applyFont="1" applyBorder="1" applyAlignment="1">
      <alignment horizontal="center" vertical="top" wrapText="1"/>
    </xf>
    <xf numFmtId="0" fontId="3" fillId="0" borderId="65" xfId="0" applyFont="1" applyBorder="1" applyAlignment="1">
      <alignment horizontal="center" vertical="top" wrapText="1"/>
    </xf>
    <xf numFmtId="3" fontId="5" fillId="0" borderId="68" xfId="0" applyNumberFormat="1" applyFont="1" applyBorder="1" applyAlignment="1">
      <alignment horizontal="right" vertical="top"/>
    </xf>
    <xf numFmtId="0" fontId="5" fillId="0" borderId="68" xfId="0" applyFont="1" applyBorder="1" applyAlignment="1">
      <alignment horizontal="right" vertical="top"/>
    </xf>
    <xf numFmtId="3" fontId="5" fillId="0" borderId="4" xfId="0" applyNumberFormat="1" applyFont="1" applyBorder="1" applyAlignment="1">
      <alignment horizontal="right" vertical="top"/>
    </xf>
    <xf numFmtId="3" fontId="5" fillId="0" borderId="5" xfId="0" applyNumberFormat="1" applyFont="1" applyBorder="1" applyAlignment="1">
      <alignment horizontal="right" vertical="top"/>
    </xf>
    <xf numFmtId="3" fontId="5" fillId="0" borderId="6" xfId="0" applyNumberFormat="1" applyFont="1" applyBorder="1" applyAlignment="1">
      <alignment horizontal="right" vertical="top"/>
    </xf>
    <xf numFmtId="3" fontId="5" fillId="0" borderId="61" xfId="0" applyNumberFormat="1" applyFont="1" applyBorder="1" applyAlignment="1">
      <alignment horizontal="right" vertical="top"/>
    </xf>
    <xf numFmtId="3" fontId="4" fillId="0" borderId="4" xfId="0" applyNumberFormat="1" applyFont="1" applyBorder="1" applyAlignment="1">
      <alignment horizontal="right" vertical="top"/>
    </xf>
    <xf numFmtId="3" fontId="4" fillId="0" borderId="5" xfId="0" applyNumberFormat="1" applyFont="1" applyBorder="1" applyAlignment="1">
      <alignment horizontal="right" vertical="top"/>
    </xf>
    <xf numFmtId="3" fontId="4" fillId="0" borderId="6" xfId="0" applyNumberFormat="1" applyFont="1" applyBorder="1" applyAlignment="1">
      <alignment horizontal="right" vertical="top"/>
    </xf>
    <xf numFmtId="0" fontId="3" fillId="0" borderId="31" xfId="0" applyFont="1" applyBorder="1" applyAlignment="1">
      <alignment horizontal="left" vertical="top" wrapText="1"/>
    </xf>
    <xf numFmtId="0" fontId="3" fillId="0" borderId="34" xfId="0" applyFont="1" applyBorder="1" applyAlignment="1">
      <alignment horizontal="left" vertical="top" wrapText="1"/>
    </xf>
    <xf numFmtId="0" fontId="12" fillId="0" borderId="34" xfId="0" applyFont="1" applyBorder="1" applyAlignment="1">
      <alignment horizontal="center" vertical="top"/>
    </xf>
    <xf numFmtId="0" fontId="12" fillId="0" borderId="57" xfId="0" applyFont="1" applyBorder="1" applyAlignment="1">
      <alignment horizontal="center" vertical="top"/>
    </xf>
    <xf numFmtId="0" fontId="5" fillId="0" borderId="65" xfId="0" applyFont="1" applyBorder="1" applyAlignment="1">
      <alignment horizontal="right" vertical="top"/>
    </xf>
    <xf numFmtId="0" fontId="5" fillId="0" borderId="44" xfId="0" applyFont="1" applyBorder="1" applyAlignment="1">
      <alignment horizontal="right" vertical="top"/>
    </xf>
    <xf numFmtId="0" fontId="5" fillId="0" borderId="45" xfId="0" applyFont="1" applyBorder="1" applyAlignment="1">
      <alignment horizontal="right" vertical="top"/>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36" xfId="0" applyFont="1" applyBorder="1" applyAlignment="1">
      <alignment horizontal="right" vertical="top"/>
    </xf>
    <xf numFmtId="0" fontId="5" fillId="0" borderId="62" xfId="0" applyFont="1" applyBorder="1" applyAlignment="1">
      <alignment horizontal="right" vertical="top"/>
    </xf>
    <xf numFmtId="0" fontId="5" fillId="0" borderId="37" xfId="0" applyFont="1" applyBorder="1" applyAlignment="1">
      <alignment horizontal="right" vertical="top"/>
    </xf>
    <xf numFmtId="0" fontId="5" fillId="0" borderId="41" xfId="0" applyFont="1" applyBorder="1" applyAlignment="1">
      <alignment horizontal="center" vertical="top" wrapText="1"/>
    </xf>
    <xf numFmtId="0" fontId="5" fillId="0" borderId="42" xfId="0" applyFont="1" applyBorder="1" applyAlignment="1">
      <alignment horizontal="center" vertical="top" wrapText="1"/>
    </xf>
    <xf numFmtId="0" fontId="5" fillId="0" borderId="43" xfId="0" applyFont="1" applyBorder="1" applyAlignment="1">
      <alignment horizontal="right" vertical="top"/>
    </xf>
    <xf numFmtId="0" fontId="5" fillId="0" borderId="69" xfId="0" applyFont="1" applyBorder="1" applyAlignment="1">
      <alignment horizontal="right" vertical="top"/>
    </xf>
    <xf numFmtId="0" fontId="5" fillId="2" borderId="5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33" xfId="0" applyFont="1" applyBorder="1" applyAlignment="1">
      <alignment horizontal="center" vertical="center" wrapText="1"/>
    </xf>
    <xf numFmtId="0" fontId="2" fillId="0" borderId="31" xfId="0" applyFont="1" applyBorder="1" applyAlignment="1">
      <alignment horizontal="left" vertical="center" wrapText="1"/>
    </xf>
    <xf numFmtId="0" fontId="2" fillId="0" borderId="34" xfId="0" applyFont="1" applyBorder="1" applyAlignment="1">
      <alignment horizontal="left" vertical="center" wrapTex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5" fillId="0" borderId="0" xfId="0" applyFont="1" applyAlignment="1">
      <alignment horizontal="left" vertical="top"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3" fillId="2" borderId="0" xfId="0" applyFont="1" applyFill="1" applyAlignment="1">
      <alignment horizontal="center" wrapText="1"/>
    </xf>
    <xf numFmtId="0" fontId="3" fillId="2" borderId="1" xfId="0" applyFont="1" applyFill="1" applyBorder="1" applyAlignment="1">
      <alignment horizontal="center" wrapText="1"/>
    </xf>
    <xf numFmtId="0" fontId="3" fillId="2" borderId="34"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2" fillId="2" borderId="0" xfId="0" applyFont="1" applyFill="1" applyAlignment="1">
      <alignment horizontal="left" vertical="top" wrapText="1"/>
    </xf>
    <xf numFmtId="0" fontId="11" fillId="2" borderId="62" xfId="0" applyFont="1" applyFill="1" applyBorder="1" applyAlignment="1">
      <alignment horizontal="center" vertical="center" wrapText="1"/>
    </xf>
    <xf numFmtId="0" fontId="4" fillId="0" borderId="39" xfId="0" applyFont="1" applyBorder="1" applyAlignment="1">
      <alignment horizontal="center" vertical="center" wrapText="1"/>
    </xf>
    <xf numFmtId="164" fontId="4" fillId="0" borderId="20" xfId="1" applyNumberFormat="1" applyFont="1" applyFill="1" applyBorder="1" applyAlignment="1">
      <alignment horizontal="right" vertical="center"/>
    </xf>
    <xf numFmtId="164" fontId="5" fillId="0" borderId="0" xfId="1" applyNumberFormat="1" applyFont="1" applyFill="1" applyBorder="1" applyAlignment="1">
      <alignment horizontal="center"/>
    </xf>
    <xf numFmtId="3" fontId="4" fillId="0" borderId="59" xfId="0" applyNumberFormat="1"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3.1.1_2019_dhe_o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3.1.7_2019_dhe_oco_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1_2019_Web"/>
      <sheetName val="TAB-3.1.1_2019"/>
      <sheetName val="Tab3.1.1_Sexe_2019"/>
      <sheetName val="Tab3.1.1_Sexe_Serv_2019"/>
      <sheetName val="Rques_TabX.1.1_SEXE_2019"/>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7_2019_Web"/>
      <sheetName val="TAB-3.1.7_2019-Corrigé"/>
      <sheetName val="Rques_TabX.1.7_Type_Revenu"/>
      <sheetName val="Copie_Tab3.1.7_Revenu_TR_Corrig"/>
      <sheetName val="Cop_Tab_3.1.7_Serv_TR_2019_Corr"/>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DD0CB-A727-4A64-9F79-3149FB04819F}">
  <sheetPr>
    <tabColor rgb="FF00FF00"/>
    <pageSetUpPr fitToPage="1"/>
  </sheetPr>
  <dimension ref="A1:P22"/>
  <sheetViews>
    <sheetView tabSelected="1" zoomScale="55" zoomScaleNormal="55" workbookViewId="0">
      <selection sqref="A1:J1"/>
    </sheetView>
  </sheetViews>
  <sheetFormatPr baseColWidth="10" defaultColWidth="11.44140625" defaultRowHeight="14.4" x14ac:dyDescent="0.3"/>
  <cols>
    <col min="1" max="1" width="24" style="127" customWidth="1"/>
    <col min="2" max="2" width="11.88671875" style="127" customWidth="1"/>
    <col min="3" max="3" width="33" style="127" customWidth="1"/>
    <col min="4" max="4" width="22.5546875" style="127" customWidth="1"/>
    <col min="5" max="5" width="26.6640625" style="127" customWidth="1"/>
    <col min="6" max="10" width="22.5546875" style="127" customWidth="1"/>
    <col min="11" max="16384" width="11.44140625" style="127"/>
  </cols>
  <sheetData>
    <row r="1" spans="1:16" ht="34.5" customHeight="1" x14ac:dyDescent="0.3">
      <c r="A1" s="360" t="s">
        <v>146</v>
      </c>
      <c r="B1" s="360"/>
      <c r="C1" s="360"/>
      <c r="D1" s="360"/>
      <c r="E1" s="360"/>
      <c r="F1" s="360"/>
      <c r="G1" s="360"/>
      <c r="H1" s="360"/>
      <c r="I1" s="360"/>
      <c r="J1" s="360"/>
    </row>
    <row r="2" spans="1:16" ht="34.5" customHeight="1" thickBot="1" x14ac:dyDescent="0.4">
      <c r="A2" s="360" t="s">
        <v>120</v>
      </c>
      <c r="B2" s="360"/>
      <c r="C2" s="361"/>
      <c r="D2" s="361"/>
      <c r="E2" s="361"/>
      <c r="F2" s="361"/>
      <c r="G2" s="361"/>
      <c r="H2" s="361"/>
      <c r="I2" s="361"/>
      <c r="J2" s="361"/>
      <c r="L2" s="327"/>
      <c r="M2" s="327"/>
      <c r="N2" s="327"/>
      <c r="O2" s="327"/>
      <c r="P2" s="327"/>
    </row>
    <row r="3" spans="1:16" ht="51.75" customHeight="1" thickBot="1" x14ac:dyDescent="0.35">
      <c r="A3" s="362" t="s">
        <v>147</v>
      </c>
      <c r="B3" s="363"/>
      <c r="C3" s="366" t="s">
        <v>3</v>
      </c>
      <c r="D3" s="366"/>
      <c r="E3" s="366"/>
      <c r="F3" s="366"/>
      <c r="G3" s="366"/>
      <c r="H3" s="366"/>
      <c r="I3" s="366"/>
      <c r="J3" s="367"/>
    </row>
    <row r="4" spans="1:16" ht="64.5" customHeight="1" thickBot="1" x14ac:dyDescent="0.35">
      <c r="A4" s="364"/>
      <c r="B4" s="365"/>
      <c r="C4" s="328" t="s">
        <v>4</v>
      </c>
      <c r="D4" s="3" t="s">
        <v>5</v>
      </c>
      <c r="E4" s="74" t="s">
        <v>6</v>
      </c>
      <c r="F4" s="74" t="s">
        <v>7</v>
      </c>
      <c r="G4" s="74" t="s">
        <v>8</v>
      </c>
      <c r="H4" s="74" t="s">
        <v>9</v>
      </c>
      <c r="I4" s="75" t="s">
        <v>10</v>
      </c>
      <c r="J4" s="76" t="s">
        <v>11</v>
      </c>
    </row>
    <row r="5" spans="1:16" ht="33" customHeight="1" x14ac:dyDescent="0.3">
      <c r="A5" s="368" t="s">
        <v>101</v>
      </c>
      <c r="B5" s="77" t="s">
        <v>40</v>
      </c>
      <c r="C5" s="329">
        <v>323</v>
      </c>
      <c r="D5" s="330">
        <v>88</v>
      </c>
      <c r="E5" s="330">
        <v>263</v>
      </c>
      <c r="F5" s="330" t="s">
        <v>14</v>
      </c>
      <c r="G5" s="330">
        <v>843</v>
      </c>
      <c r="H5" s="330">
        <v>236</v>
      </c>
      <c r="I5" s="330">
        <v>67</v>
      </c>
      <c r="J5" s="331">
        <f>SUM(C5:I5)</f>
        <v>1820</v>
      </c>
    </row>
    <row r="6" spans="1:16" ht="33" customHeight="1" x14ac:dyDescent="0.3">
      <c r="A6" s="369"/>
      <c r="B6" s="332" t="s">
        <v>105</v>
      </c>
      <c r="C6" s="83">
        <f t="shared" ref="C6:J6" si="0">C5/C$11</f>
        <v>0.7617924528301887</v>
      </c>
      <c r="D6" s="84">
        <f t="shared" si="0"/>
        <v>0.8</v>
      </c>
      <c r="E6" s="84">
        <f t="shared" si="0"/>
        <v>0.81931464174454827</v>
      </c>
      <c r="F6" s="333" t="s">
        <v>16</v>
      </c>
      <c r="G6" s="84">
        <f t="shared" si="0"/>
        <v>0.81292189006750237</v>
      </c>
      <c r="H6" s="84">
        <f t="shared" si="0"/>
        <v>0.73291925465838514</v>
      </c>
      <c r="I6" s="84">
        <f t="shared" si="0"/>
        <v>0.76136363636363635</v>
      </c>
      <c r="J6" s="334">
        <f t="shared" si="0"/>
        <v>0.79061685490877498</v>
      </c>
    </row>
    <row r="7" spans="1:16" ht="33" customHeight="1" x14ac:dyDescent="0.3">
      <c r="A7" s="370" t="s">
        <v>102</v>
      </c>
      <c r="B7" s="335" t="s">
        <v>40</v>
      </c>
      <c r="C7" s="88">
        <v>101</v>
      </c>
      <c r="D7" s="89">
        <v>22</v>
      </c>
      <c r="E7" s="89">
        <v>58</v>
      </c>
      <c r="F7" s="89" t="s">
        <v>14</v>
      </c>
      <c r="G7" s="89">
        <v>192</v>
      </c>
      <c r="H7" s="330">
        <v>86</v>
      </c>
      <c r="I7" s="89">
        <v>21</v>
      </c>
      <c r="J7" s="336">
        <f>SUM(C7:I7)</f>
        <v>480</v>
      </c>
    </row>
    <row r="8" spans="1:16" ht="33" customHeight="1" x14ac:dyDescent="0.3">
      <c r="A8" s="369"/>
      <c r="B8" s="332" t="s">
        <v>105</v>
      </c>
      <c r="C8" s="83">
        <f t="shared" ref="C8:J8" si="1">C7/C$11</f>
        <v>0.23820754716981132</v>
      </c>
      <c r="D8" s="84">
        <f t="shared" si="1"/>
        <v>0.2</v>
      </c>
      <c r="E8" s="84">
        <f t="shared" si="1"/>
        <v>0.18068535825545171</v>
      </c>
      <c r="F8" s="84" t="s">
        <v>16</v>
      </c>
      <c r="G8" s="84">
        <f t="shared" si="1"/>
        <v>0.18514946962391515</v>
      </c>
      <c r="H8" s="84">
        <f t="shared" si="1"/>
        <v>0.26708074534161491</v>
      </c>
      <c r="I8" s="84">
        <f t="shared" si="1"/>
        <v>0.23863636363636365</v>
      </c>
      <c r="J8" s="334">
        <f t="shared" si="1"/>
        <v>0.20851433536055602</v>
      </c>
    </row>
    <row r="9" spans="1:16" ht="33" customHeight="1" x14ac:dyDescent="0.3">
      <c r="A9" s="370" t="s">
        <v>122</v>
      </c>
      <c r="B9" s="335" t="s">
        <v>40</v>
      </c>
      <c r="C9" s="329">
        <v>0</v>
      </c>
      <c r="D9" s="330">
        <v>0</v>
      </c>
      <c r="E9" s="330">
        <v>0</v>
      </c>
      <c r="F9" s="330" t="s">
        <v>14</v>
      </c>
      <c r="G9" s="330">
        <v>2</v>
      </c>
      <c r="H9" s="330">
        <v>0</v>
      </c>
      <c r="I9" s="330">
        <v>0</v>
      </c>
      <c r="J9" s="331">
        <f>SUM(C9:I9)</f>
        <v>2</v>
      </c>
    </row>
    <row r="10" spans="1:16" ht="33" customHeight="1" x14ac:dyDescent="0.3">
      <c r="A10" s="369"/>
      <c r="B10" s="332" t="s">
        <v>105</v>
      </c>
      <c r="C10" s="83">
        <f t="shared" ref="C10:J10" si="2">C9/C$11</f>
        <v>0</v>
      </c>
      <c r="D10" s="84">
        <f t="shared" si="2"/>
        <v>0</v>
      </c>
      <c r="E10" s="84">
        <f t="shared" si="2"/>
        <v>0</v>
      </c>
      <c r="F10" s="84" t="s">
        <v>16</v>
      </c>
      <c r="G10" s="84">
        <f t="shared" si="2"/>
        <v>1.9286403085824494E-3</v>
      </c>
      <c r="H10" s="84">
        <f t="shared" si="2"/>
        <v>0</v>
      </c>
      <c r="I10" s="84">
        <f t="shared" si="2"/>
        <v>0</v>
      </c>
      <c r="J10" s="334">
        <f t="shared" si="2"/>
        <v>8.6880973066898344E-4</v>
      </c>
    </row>
    <row r="11" spans="1:16" ht="33" customHeight="1" x14ac:dyDescent="0.3">
      <c r="A11" s="371" t="s">
        <v>148</v>
      </c>
      <c r="B11" s="335" t="s">
        <v>40</v>
      </c>
      <c r="C11" s="337">
        <f t="shared" ref="C11:J11" si="3">C5+C7+C9</f>
        <v>424</v>
      </c>
      <c r="D11" s="338">
        <f t="shared" si="3"/>
        <v>110</v>
      </c>
      <c r="E11" s="338">
        <f t="shared" si="3"/>
        <v>321</v>
      </c>
      <c r="F11" s="338" t="s">
        <v>14</v>
      </c>
      <c r="G11" s="338">
        <f t="shared" si="3"/>
        <v>1037</v>
      </c>
      <c r="H11" s="338">
        <f t="shared" si="3"/>
        <v>322</v>
      </c>
      <c r="I11" s="338">
        <f t="shared" si="3"/>
        <v>88</v>
      </c>
      <c r="J11" s="339">
        <f t="shared" si="3"/>
        <v>2302</v>
      </c>
    </row>
    <row r="12" spans="1:16" ht="33" customHeight="1" thickBot="1" x14ac:dyDescent="0.35">
      <c r="A12" s="372"/>
      <c r="B12" s="340" t="s">
        <v>105</v>
      </c>
      <c r="C12" s="101">
        <f>C11/C$11</f>
        <v>1</v>
      </c>
      <c r="D12" s="102">
        <f t="shared" ref="D12:J12" si="4">D11/D$11</f>
        <v>1</v>
      </c>
      <c r="E12" s="102" t="s">
        <v>16</v>
      </c>
      <c r="F12" s="102" t="s">
        <v>16</v>
      </c>
      <c r="G12" s="102">
        <f t="shared" si="4"/>
        <v>1</v>
      </c>
      <c r="H12" s="102">
        <f t="shared" si="4"/>
        <v>1</v>
      </c>
      <c r="I12" s="102">
        <f t="shared" si="4"/>
        <v>1</v>
      </c>
      <c r="J12" s="341">
        <f t="shared" si="4"/>
        <v>1</v>
      </c>
    </row>
    <row r="13" spans="1:16" ht="36" customHeight="1" thickBot="1" x14ac:dyDescent="0.35">
      <c r="A13" s="105"/>
      <c r="B13" s="106"/>
      <c r="C13" s="107"/>
      <c r="D13" s="107"/>
      <c r="E13" s="107"/>
      <c r="F13" s="107"/>
      <c r="G13" s="107"/>
      <c r="H13" s="107"/>
      <c r="I13" s="107"/>
      <c r="J13" s="107"/>
    </row>
    <row r="14" spans="1:16" ht="42" customHeight="1" thickBot="1" x14ac:dyDescent="0.35">
      <c r="A14" s="342" t="s">
        <v>124</v>
      </c>
      <c r="B14" s="109" t="s">
        <v>13</v>
      </c>
      <c r="C14" s="110">
        <v>0</v>
      </c>
      <c r="D14" s="111">
        <v>0</v>
      </c>
      <c r="E14" s="111">
        <v>0</v>
      </c>
      <c r="F14" s="111" t="s">
        <v>14</v>
      </c>
      <c r="G14" s="111">
        <v>0</v>
      </c>
      <c r="H14" s="111">
        <v>0</v>
      </c>
      <c r="I14" s="113">
        <v>0</v>
      </c>
      <c r="J14" s="114">
        <f>SUM(C14:I14)</f>
        <v>0</v>
      </c>
    </row>
    <row r="15" spans="1:16" ht="42" customHeight="1" thickBot="1" x14ac:dyDescent="0.35">
      <c r="A15" s="343" t="s">
        <v>31</v>
      </c>
      <c r="B15" s="218" t="s">
        <v>13</v>
      </c>
      <c r="C15" s="219">
        <f t="shared" ref="C15:I15" si="5">C5+C7+C9+C14</f>
        <v>424</v>
      </c>
      <c r="D15" s="219">
        <f t="shared" si="5"/>
        <v>110</v>
      </c>
      <c r="E15" s="219">
        <f t="shared" si="5"/>
        <v>321</v>
      </c>
      <c r="F15" s="219" t="s">
        <v>14</v>
      </c>
      <c r="G15" s="219">
        <f t="shared" si="5"/>
        <v>1037</v>
      </c>
      <c r="H15" s="219">
        <f t="shared" si="5"/>
        <v>322</v>
      </c>
      <c r="I15" s="344">
        <f t="shared" si="5"/>
        <v>88</v>
      </c>
      <c r="J15" s="221">
        <f>SUM(C15:I15)</f>
        <v>2302</v>
      </c>
    </row>
    <row r="16" spans="1:16" ht="54" customHeight="1" thickBot="1" x14ac:dyDescent="0.35">
      <c r="A16" s="353"/>
      <c r="B16" s="106"/>
      <c r="C16" s="345"/>
      <c r="D16" s="345"/>
      <c r="E16" s="345"/>
      <c r="F16" s="345"/>
      <c r="G16" s="345"/>
      <c r="H16" s="345"/>
      <c r="I16" s="345"/>
      <c r="J16" s="346"/>
    </row>
    <row r="17" spans="1:10" ht="43.5" customHeight="1" x14ac:dyDescent="0.3">
      <c r="A17" s="373" t="s">
        <v>32</v>
      </c>
      <c r="B17" s="374"/>
      <c r="C17" s="374"/>
      <c r="D17" s="61"/>
      <c r="E17" s="61"/>
      <c r="F17" s="61"/>
      <c r="G17" s="61"/>
      <c r="H17" s="61"/>
      <c r="I17" s="61"/>
      <c r="J17" s="99"/>
    </row>
    <row r="18" spans="1:10" ht="48.75" customHeight="1" x14ac:dyDescent="0.3">
      <c r="A18" s="375" t="s">
        <v>33</v>
      </c>
      <c r="B18" s="376"/>
      <c r="C18" s="325">
        <v>1</v>
      </c>
      <c r="D18" s="347">
        <v>1</v>
      </c>
      <c r="E18" s="347">
        <v>1</v>
      </c>
      <c r="F18" s="347">
        <v>0</v>
      </c>
      <c r="G18" s="347">
        <v>2</v>
      </c>
      <c r="H18" s="347">
        <v>1</v>
      </c>
      <c r="I18" s="347">
        <v>1</v>
      </c>
      <c r="J18" s="348">
        <f>SUM(C18:I18)</f>
        <v>7</v>
      </c>
    </row>
    <row r="19" spans="1:10" ht="48.75" customHeight="1" thickBot="1" x14ac:dyDescent="0.35">
      <c r="A19" s="377" t="s">
        <v>34</v>
      </c>
      <c r="B19" s="378"/>
      <c r="C19" s="349">
        <v>1</v>
      </c>
      <c r="D19" s="350">
        <v>1</v>
      </c>
      <c r="E19" s="350">
        <v>1</v>
      </c>
      <c r="F19" s="350">
        <v>1</v>
      </c>
      <c r="G19" s="350">
        <v>2</v>
      </c>
      <c r="H19" s="350">
        <v>1</v>
      </c>
      <c r="I19" s="351">
        <v>1</v>
      </c>
      <c r="J19" s="352">
        <f>SUM(C19:I19)</f>
        <v>8</v>
      </c>
    </row>
    <row r="20" spans="1:10" ht="31.5" customHeight="1" x14ac:dyDescent="0.3">
      <c r="A20" s="127" t="s">
        <v>35</v>
      </c>
      <c r="B20" s="216"/>
      <c r="C20" s="217"/>
      <c r="D20" s="217"/>
      <c r="E20" s="217"/>
      <c r="F20" s="217"/>
      <c r="G20" s="217"/>
      <c r="H20" s="217"/>
      <c r="I20" s="217"/>
      <c r="J20" s="217"/>
    </row>
    <row r="22" spans="1:10" ht="45" customHeight="1" x14ac:dyDescent="0.3">
      <c r="A22" s="359" t="s">
        <v>149</v>
      </c>
      <c r="B22" s="359"/>
      <c r="C22" s="359"/>
      <c r="D22" s="359"/>
      <c r="E22" s="359"/>
      <c r="F22" s="359"/>
      <c r="G22" s="359"/>
      <c r="H22" s="359"/>
      <c r="I22" s="359"/>
      <c r="J22" s="359"/>
    </row>
  </sheetData>
  <mergeCells count="12">
    <mergeCell ref="A9:A10"/>
    <mergeCell ref="A11:A12"/>
    <mergeCell ref="A17:C17"/>
    <mergeCell ref="A18:B18"/>
    <mergeCell ref="A19:B19"/>
    <mergeCell ref="A22:J22"/>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A7939-3E5E-4729-9ED3-92091ECF6439}">
  <sheetPr>
    <tabColor rgb="FF00FF00"/>
    <pageSetUpPr fitToPage="1"/>
  </sheetPr>
  <dimension ref="A1:J52"/>
  <sheetViews>
    <sheetView zoomScale="57" zoomScaleNormal="57" workbookViewId="0">
      <selection sqref="A1:J1"/>
    </sheetView>
  </sheetViews>
  <sheetFormatPr baseColWidth="10" defaultRowHeight="14.4" x14ac:dyDescent="0.3"/>
  <cols>
    <col min="1" max="1" width="56.5546875" customWidth="1"/>
    <col min="2" max="2" width="24.33203125" customWidth="1"/>
    <col min="3" max="3" width="21.88671875" customWidth="1"/>
    <col min="4" max="4" width="20.109375" customWidth="1"/>
    <col min="5" max="5" width="22.44140625" customWidth="1"/>
    <col min="6" max="6" width="18.33203125" customWidth="1"/>
    <col min="7" max="7" width="18.6640625" customWidth="1"/>
    <col min="8" max="8" width="21.33203125" customWidth="1"/>
    <col min="9" max="9" width="21.88671875" customWidth="1"/>
    <col min="10" max="10" width="19.109375" customWidth="1"/>
  </cols>
  <sheetData>
    <row r="1" spans="1:10" ht="38.25" customHeight="1" x14ac:dyDescent="0.3">
      <c r="A1" s="394" t="s">
        <v>73</v>
      </c>
      <c r="B1" s="394"/>
      <c r="C1" s="394"/>
      <c r="D1" s="394"/>
      <c r="E1" s="394"/>
      <c r="F1" s="394"/>
      <c r="G1" s="394"/>
      <c r="H1" s="394"/>
      <c r="I1" s="394"/>
      <c r="J1" s="394"/>
    </row>
    <row r="2" spans="1:10" ht="29.25" customHeight="1" thickBot="1" x14ac:dyDescent="0.4">
      <c r="A2" s="491" t="s">
        <v>74</v>
      </c>
      <c r="B2" s="491"/>
      <c r="C2" s="492"/>
      <c r="D2" s="492"/>
      <c r="E2" s="492"/>
      <c r="F2" s="492"/>
      <c r="G2" s="492"/>
      <c r="H2" s="492"/>
      <c r="I2" s="492"/>
      <c r="J2" s="492"/>
    </row>
    <row r="3" spans="1:10" ht="51.75" customHeight="1" x14ac:dyDescent="0.3">
      <c r="A3" s="396" t="s">
        <v>75</v>
      </c>
      <c r="B3" s="397"/>
      <c r="C3" s="493" t="s">
        <v>3</v>
      </c>
      <c r="D3" s="493"/>
      <c r="E3" s="493"/>
      <c r="F3" s="493"/>
      <c r="G3" s="493"/>
      <c r="H3" s="493"/>
      <c r="I3" s="493"/>
      <c r="J3" s="494"/>
    </row>
    <row r="4" spans="1:10" ht="48" customHeight="1" thickBot="1" x14ac:dyDescent="0.35">
      <c r="A4" s="398"/>
      <c r="B4" s="399"/>
      <c r="C4" s="192" t="s">
        <v>4</v>
      </c>
      <c r="D4" s="498" t="s">
        <v>5</v>
      </c>
      <c r="E4" s="193" t="s">
        <v>6</v>
      </c>
      <c r="F4" s="194" t="s">
        <v>7</v>
      </c>
      <c r="G4" s="193" t="s">
        <v>8</v>
      </c>
      <c r="H4" s="193" t="s">
        <v>9</v>
      </c>
      <c r="I4" s="194" t="s">
        <v>10</v>
      </c>
      <c r="J4" s="195" t="s">
        <v>11</v>
      </c>
    </row>
    <row r="5" spans="1:10" ht="31.5" customHeight="1" x14ac:dyDescent="0.3">
      <c r="A5" s="488" t="s">
        <v>76</v>
      </c>
      <c r="B5" s="196" t="s">
        <v>13</v>
      </c>
      <c r="C5" s="197">
        <v>263</v>
      </c>
      <c r="D5" s="79">
        <v>71</v>
      </c>
      <c r="E5" s="197">
        <v>106</v>
      </c>
      <c r="F5" s="79" t="s">
        <v>14</v>
      </c>
      <c r="G5" s="79">
        <v>639</v>
      </c>
      <c r="H5" s="79" t="s">
        <v>14</v>
      </c>
      <c r="I5" s="198">
        <v>40</v>
      </c>
      <c r="J5" s="199">
        <f>SUM(C5:I5)</f>
        <v>1119</v>
      </c>
    </row>
    <row r="6" spans="1:10" ht="31.5" customHeight="1" x14ac:dyDescent="0.3">
      <c r="A6" s="375"/>
      <c r="B6" s="200" t="s">
        <v>77</v>
      </c>
      <c r="C6" s="201">
        <f t="shared" ref="C6:J20" si="0">C5/C$42</f>
        <v>0.62028301886792447</v>
      </c>
      <c r="D6" s="499">
        <f t="shared" si="0"/>
        <v>0.6454545454545455</v>
      </c>
      <c r="E6" s="201">
        <f t="shared" si="0"/>
        <v>0.33021806853582553</v>
      </c>
      <c r="F6" s="499" t="s">
        <v>16</v>
      </c>
      <c r="G6" s="499">
        <f t="shared" ref="G6:G40" si="1">G5/G$42</f>
        <v>0.70764119601328901</v>
      </c>
      <c r="H6" s="499" t="s">
        <v>16</v>
      </c>
      <c r="I6" s="202">
        <f t="shared" si="0"/>
        <v>0.45454545454545453</v>
      </c>
      <c r="J6" s="203">
        <f t="shared" si="0"/>
        <v>0.60617551462621888</v>
      </c>
    </row>
    <row r="7" spans="1:10" ht="31.5" customHeight="1" x14ac:dyDescent="0.3">
      <c r="A7" s="488" t="s">
        <v>78</v>
      </c>
      <c r="B7" s="204" t="s">
        <v>13</v>
      </c>
      <c r="C7" s="205">
        <v>85</v>
      </c>
      <c r="D7" s="89">
        <v>3</v>
      </c>
      <c r="E7" s="205">
        <v>263</v>
      </c>
      <c r="F7" s="89" t="s">
        <v>14</v>
      </c>
      <c r="G7" s="89">
        <v>41</v>
      </c>
      <c r="H7" s="89" t="s">
        <v>14</v>
      </c>
      <c r="I7" s="206">
        <v>8</v>
      </c>
      <c r="J7" s="207">
        <f>SUM(C7:I7)</f>
        <v>400</v>
      </c>
    </row>
    <row r="8" spans="1:10" ht="31.5" customHeight="1" x14ac:dyDescent="0.3">
      <c r="A8" s="375"/>
      <c r="B8" s="200" t="s">
        <v>77</v>
      </c>
      <c r="C8" s="201">
        <f t="shared" si="0"/>
        <v>0.20047169811320756</v>
      </c>
      <c r="D8" s="499">
        <f t="shared" si="0"/>
        <v>2.7272727272727271E-2</v>
      </c>
      <c r="E8" s="201">
        <f t="shared" si="0"/>
        <v>0.81931464174454827</v>
      </c>
      <c r="F8" s="84" t="s">
        <v>16</v>
      </c>
      <c r="G8" s="499">
        <f t="shared" si="1"/>
        <v>4.5404208194905871E-2</v>
      </c>
      <c r="H8" s="84" t="s">
        <v>16</v>
      </c>
      <c r="I8" s="202">
        <f t="shared" si="0"/>
        <v>9.0909090909090912E-2</v>
      </c>
      <c r="J8" s="203">
        <f t="shared" si="0"/>
        <v>0.21668472372697725</v>
      </c>
    </row>
    <row r="9" spans="1:10" ht="31.5" customHeight="1" x14ac:dyDescent="0.3">
      <c r="A9" s="375" t="s">
        <v>79</v>
      </c>
      <c r="B9" s="204" t="s">
        <v>13</v>
      </c>
      <c r="C9" s="205">
        <v>68</v>
      </c>
      <c r="D9" s="89">
        <v>34</v>
      </c>
      <c r="E9" s="205">
        <v>56</v>
      </c>
      <c r="F9" s="89" t="s">
        <v>14</v>
      </c>
      <c r="G9" s="89">
        <v>161</v>
      </c>
      <c r="H9" s="89" t="s">
        <v>14</v>
      </c>
      <c r="I9" s="206">
        <v>24</v>
      </c>
      <c r="J9" s="207">
        <f>SUM(C9:I9)</f>
        <v>343</v>
      </c>
    </row>
    <row r="10" spans="1:10" ht="31.5" customHeight="1" x14ac:dyDescent="0.3">
      <c r="A10" s="375"/>
      <c r="B10" s="200" t="s">
        <v>77</v>
      </c>
      <c r="C10" s="201">
        <f t="shared" si="0"/>
        <v>0.16037735849056603</v>
      </c>
      <c r="D10" s="499">
        <f t="shared" si="0"/>
        <v>0.30909090909090908</v>
      </c>
      <c r="E10" s="201">
        <f t="shared" si="0"/>
        <v>0.17445482866043613</v>
      </c>
      <c r="F10" s="84" t="s">
        <v>16</v>
      </c>
      <c r="G10" s="499">
        <f t="shared" si="1"/>
        <v>0.17829457364341086</v>
      </c>
      <c r="H10" s="84" t="s">
        <v>16</v>
      </c>
      <c r="I10" s="202">
        <f t="shared" si="0"/>
        <v>0.27272727272727271</v>
      </c>
      <c r="J10" s="203">
        <f t="shared" si="0"/>
        <v>0.18580715059588299</v>
      </c>
    </row>
    <row r="11" spans="1:10" ht="31.5" customHeight="1" x14ac:dyDescent="0.3">
      <c r="A11" s="375" t="s">
        <v>80</v>
      </c>
      <c r="B11" s="204" t="s">
        <v>13</v>
      </c>
      <c r="C11" s="205">
        <v>80</v>
      </c>
      <c r="D11" s="89">
        <v>39</v>
      </c>
      <c r="E11" s="205">
        <v>55</v>
      </c>
      <c r="F11" s="89" t="s">
        <v>14</v>
      </c>
      <c r="G11" s="89">
        <v>321</v>
      </c>
      <c r="H11" s="89" t="s">
        <v>14</v>
      </c>
      <c r="I11" s="206">
        <v>18</v>
      </c>
      <c r="J11" s="207">
        <f>SUM(C11:I11)</f>
        <v>513</v>
      </c>
    </row>
    <row r="12" spans="1:10" ht="31.5" customHeight="1" x14ac:dyDescent="0.3">
      <c r="A12" s="375"/>
      <c r="B12" s="200" t="s">
        <v>77</v>
      </c>
      <c r="C12" s="201">
        <f t="shared" si="0"/>
        <v>0.18867924528301888</v>
      </c>
      <c r="D12" s="499">
        <f t="shared" si="0"/>
        <v>0.35454545454545455</v>
      </c>
      <c r="E12" s="201">
        <f t="shared" si="0"/>
        <v>0.17133956386292834</v>
      </c>
      <c r="F12" s="84" t="s">
        <v>16</v>
      </c>
      <c r="G12" s="499">
        <f t="shared" si="1"/>
        <v>0.35548172757475083</v>
      </c>
      <c r="H12" s="84" t="s">
        <v>16</v>
      </c>
      <c r="I12" s="202">
        <f t="shared" si="0"/>
        <v>0.20454545454545456</v>
      </c>
      <c r="J12" s="203">
        <f t="shared" si="0"/>
        <v>0.27789815817984831</v>
      </c>
    </row>
    <row r="13" spans="1:10" ht="31.5" customHeight="1" x14ac:dyDescent="0.3">
      <c r="A13" s="375" t="s">
        <v>81</v>
      </c>
      <c r="B13" s="204" t="s">
        <v>13</v>
      </c>
      <c r="C13" s="208">
        <v>108</v>
      </c>
      <c r="D13" s="89">
        <v>74</v>
      </c>
      <c r="E13" s="208">
        <v>239</v>
      </c>
      <c r="F13" s="89" t="s">
        <v>14</v>
      </c>
      <c r="G13" s="89">
        <v>351</v>
      </c>
      <c r="H13" s="89" t="s">
        <v>14</v>
      </c>
      <c r="I13" s="209">
        <v>40</v>
      </c>
      <c r="J13" s="210">
        <f>SUM(C13:I13)</f>
        <v>812</v>
      </c>
    </row>
    <row r="14" spans="1:10" ht="31.5" customHeight="1" x14ac:dyDescent="0.3">
      <c r="A14" s="375"/>
      <c r="B14" s="200" t="s">
        <v>77</v>
      </c>
      <c r="C14" s="201">
        <f t="shared" si="0"/>
        <v>0.25471698113207547</v>
      </c>
      <c r="D14" s="499">
        <f t="shared" si="0"/>
        <v>0.67272727272727273</v>
      </c>
      <c r="E14" s="201">
        <f t="shared" si="0"/>
        <v>0.74454828660436134</v>
      </c>
      <c r="F14" s="84" t="s">
        <v>16</v>
      </c>
      <c r="G14" s="499">
        <f t="shared" si="1"/>
        <v>0.38870431893687707</v>
      </c>
      <c r="H14" s="84" t="s">
        <v>16</v>
      </c>
      <c r="I14" s="202">
        <f t="shared" si="0"/>
        <v>0.45454545454545453</v>
      </c>
      <c r="J14" s="203">
        <f t="shared" si="0"/>
        <v>0.43986998916576381</v>
      </c>
    </row>
    <row r="15" spans="1:10" ht="31.5" customHeight="1" x14ac:dyDescent="0.3">
      <c r="A15" s="375" t="s">
        <v>82</v>
      </c>
      <c r="B15" s="204" t="s">
        <v>13</v>
      </c>
      <c r="C15" s="205">
        <v>1</v>
      </c>
      <c r="D15" s="89">
        <v>2</v>
      </c>
      <c r="E15" s="205">
        <v>7</v>
      </c>
      <c r="F15" s="89" t="s">
        <v>14</v>
      </c>
      <c r="G15" s="89">
        <v>5</v>
      </c>
      <c r="H15" s="89" t="s">
        <v>14</v>
      </c>
      <c r="I15" s="206">
        <v>11</v>
      </c>
      <c r="J15" s="207">
        <f>SUM(C15:I15)</f>
        <v>26</v>
      </c>
    </row>
    <row r="16" spans="1:10" ht="31.5" customHeight="1" x14ac:dyDescent="0.3">
      <c r="A16" s="375"/>
      <c r="B16" s="200" t="s">
        <v>77</v>
      </c>
      <c r="C16" s="201">
        <f t="shared" si="0"/>
        <v>2.3584905660377358E-3</v>
      </c>
      <c r="D16" s="499">
        <f t="shared" si="0"/>
        <v>1.8181818181818181E-2</v>
      </c>
      <c r="E16" s="201">
        <f t="shared" si="0"/>
        <v>2.1806853582554516E-2</v>
      </c>
      <c r="F16" s="84" t="s">
        <v>16</v>
      </c>
      <c r="G16" s="499">
        <f t="shared" si="1"/>
        <v>5.5370985603543747E-3</v>
      </c>
      <c r="H16" s="84" t="s">
        <v>16</v>
      </c>
      <c r="I16" s="202">
        <f t="shared" si="0"/>
        <v>0.125</v>
      </c>
      <c r="J16" s="203">
        <f t="shared" si="0"/>
        <v>1.4084507042253521E-2</v>
      </c>
    </row>
    <row r="17" spans="1:10" ht="31.5" customHeight="1" x14ac:dyDescent="0.3">
      <c r="A17" s="375" t="s">
        <v>83</v>
      </c>
      <c r="B17" s="204" t="s">
        <v>13</v>
      </c>
      <c r="C17" s="205">
        <v>4</v>
      </c>
      <c r="D17" s="89">
        <v>2</v>
      </c>
      <c r="E17" s="205">
        <v>87</v>
      </c>
      <c r="F17" s="89" t="s">
        <v>14</v>
      </c>
      <c r="G17" s="89">
        <v>3</v>
      </c>
      <c r="H17" s="89" t="s">
        <v>14</v>
      </c>
      <c r="I17" s="206">
        <v>2</v>
      </c>
      <c r="J17" s="207">
        <f>SUM(C17:I17)</f>
        <v>98</v>
      </c>
    </row>
    <row r="18" spans="1:10" ht="31.5" customHeight="1" x14ac:dyDescent="0.3">
      <c r="A18" s="375"/>
      <c r="B18" s="200" t="s">
        <v>77</v>
      </c>
      <c r="C18" s="201">
        <f t="shared" si="0"/>
        <v>9.433962264150943E-3</v>
      </c>
      <c r="D18" s="499">
        <f t="shared" si="0"/>
        <v>1.8181818181818181E-2</v>
      </c>
      <c r="E18" s="201">
        <f t="shared" si="0"/>
        <v>0.27102803738317754</v>
      </c>
      <c r="F18" s="84" t="s">
        <v>16</v>
      </c>
      <c r="G18" s="499">
        <f t="shared" si="1"/>
        <v>3.3222591362126247E-3</v>
      </c>
      <c r="H18" s="84" t="s">
        <v>16</v>
      </c>
      <c r="I18" s="202">
        <f t="shared" si="0"/>
        <v>2.2727272727272728E-2</v>
      </c>
      <c r="J18" s="203">
        <f t="shared" si="0"/>
        <v>5.3087757313109427E-2</v>
      </c>
    </row>
    <row r="19" spans="1:10" ht="31.5" customHeight="1" x14ac:dyDescent="0.3">
      <c r="A19" s="375" t="s">
        <v>84</v>
      </c>
      <c r="B19" s="204" t="s">
        <v>13</v>
      </c>
      <c r="C19" s="205">
        <v>1</v>
      </c>
      <c r="D19" s="89">
        <v>0</v>
      </c>
      <c r="E19" s="205">
        <v>7</v>
      </c>
      <c r="F19" s="89" t="s">
        <v>14</v>
      </c>
      <c r="G19" s="89">
        <v>6</v>
      </c>
      <c r="H19" s="89" t="s">
        <v>14</v>
      </c>
      <c r="I19" s="206">
        <v>0</v>
      </c>
      <c r="J19" s="207">
        <f>SUM(C19:I19)</f>
        <v>14</v>
      </c>
    </row>
    <row r="20" spans="1:10" ht="31.5" customHeight="1" x14ac:dyDescent="0.3">
      <c r="A20" s="375"/>
      <c r="B20" s="200" t="s">
        <v>77</v>
      </c>
      <c r="C20" s="201">
        <f t="shared" si="0"/>
        <v>2.3584905660377358E-3</v>
      </c>
      <c r="D20" s="499">
        <f t="shared" si="0"/>
        <v>0</v>
      </c>
      <c r="E20" s="201">
        <f t="shared" si="0"/>
        <v>2.1806853582554516E-2</v>
      </c>
      <c r="F20" s="84" t="s">
        <v>16</v>
      </c>
      <c r="G20" s="499">
        <f t="shared" si="1"/>
        <v>6.6445182724252493E-3</v>
      </c>
      <c r="H20" s="84" t="s">
        <v>16</v>
      </c>
      <c r="I20" s="202">
        <f t="shared" si="0"/>
        <v>0</v>
      </c>
      <c r="J20" s="203">
        <f t="shared" si="0"/>
        <v>7.5839653304442039E-3</v>
      </c>
    </row>
    <row r="21" spans="1:10" ht="31.5" customHeight="1" x14ac:dyDescent="0.3">
      <c r="A21" s="375" t="s">
        <v>85</v>
      </c>
      <c r="B21" s="204" t="s">
        <v>13</v>
      </c>
      <c r="C21" s="205">
        <v>3</v>
      </c>
      <c r="D21" s="89">
        <v>0</v>
      </c>
      <c r="E21" s="205">
        <v>44</v>
      </c>
      <c r="F21" s="89" t="s">
        <v>14</v>
      </c>
      <c r="G21" s="89">
        <v>10</v>
      </c>
      <c r="H21" s="89" t="s">
        <v>14</v>
      </c>
      <c r="I21" s="206">
        <v>1</v>
      </c>
      <c r="J21" s="207">
        <f>SUM(C21:I21)</f>
        <v>58</v>
      </c>
    </row>
    <row r="22" spans="1:10" ht="31.5" customHeight="1" x14ac:dyDescent="0.3">
      <c r="A22" s="375"/>
      <c r="B22" s="200" t="s">
        <v>77</v>
      </c>
      <c r="C22" s="201">
        <f t="shared" ref="C22:J36" si="2">C21/C$42</f>
        <v>7.0754716981132077E-3</v>
      </c>
      <c r="D22" s="499">
        <f t="shared" si="2"/>
        <v>0</v>
      </c>
      <c r="E22" s="201">
        <f t="shared" si="2"/>
        <v>0.13707165109034267</v>
      </c>
      <c r="F22" s="84" t="s">
        <v>16</v>
      </c>
      <c r="G22" s="499">
        <f t="shared" si="1"/>
        <v>1.1074197120708749E-2</v>
      </c>
      <c r="H22" s="84" t="s">
        <v>16</v>
      </c>
      <c r="I22" s="202">
        <f t="shared" si="2"/>
        <v>1.1363636363636364E-2</v>
      </c>
      <c r="J22" s="203">
        <f t="shared" si="2"/>
        <v>3.1419284940411699E-2</v>
      </c>
    </row>
    <row r="23" spans="1:10" ht="31.5" customHeight="1" x14ac:dyDescent="0.3">
      <c r="A23" s="375" t="s">
        <v>86</v>
      </c>
      <c r="B23" s="204" t="s">
        <v>13</v>
      </c>
      <c r="C23" s="205">
        <v>1</v>
      </c>
      <c r="D23" s="89">
        <v>0</v>
      </c>
      <c r="E23" s="205">
        <v>5</v>
      </c>
      <c r="F23" s="89" t="s">
        <v>14</v>
      </c>
      <c r="G23" s="89">
        <v>25</v>
      </c>
      <c r="H23" s="89" t="s">
        <v>14</v>
      </c>
      <c r="I23" s="206">
        <v>13</v>
      </c>
      <c r="J23" s="207">
        <f>SUM(C23:I23)</f>
        <v>44</v>
      </c>
    </row>
    <row r="24" spans="1:10" ht="31.5" customHeight="1" x14ac:dyDescent="0.3">
      <c r="A24" s="375"/>
      <c r="B24" s="200" t="s">
        <v>77</v>
      </c>
      <c r="C24" s="201">
        <f t="shared" si="2"/>
        <v>2.3584905660377358E-3</v>
      </c>
      <c r="D24" s="499">
        <f t="shared" si="2"/>
        <v>0</v>
      </c>
      <c r="E24" s="201">
        <f t="shared" si="2"/>
        <v>1.5576323987538941E-2</v>
      </c>
      <c r="F24" s="84" t="s">
        <v>16</v>
      </c>
      <c r="G24" s="499">
        <f t="shared" si="1"/>
        <v>2.768549280177187E-2</v>
      </c>
      <c r="H24" s="84" t="s">
        <v>16</v>
      </c>
      <c r="I24" s="202">
        <f t="shared" si="2"/>
        <v>0.14772727272727273</v>
      </c>
      <c r="J24" s="203">
        <f t="shared" si="2"/>
        <v>2.3835319609967497E-2</v>
      </c>
    </row>
    <row r="25" spans="1:10" ht="31.5" customHeight="1" x14ac:dyDescent="0.3">
      <c r="A25" s="375" t="s">
        <v>87</v>
      </c>
      <c r="B25" s="204" t="s">
        <v>13</v>
      </c>
      <c r="C25" s="205">
        <v>0</v>
      </c>
      <c r="D25" s="89">
        <v>68</v>
      </c>
      <c r="E25" s="205">
        <v>441</v>
      </c>
      <c r="F25" s="89" t="s">
        <v>14</v>
      </c>
      <c r="G25" s="89">
        <v>317</v>
      </c>
      <c r="H25" s="89" t="s">
        <v>14</v>
      </c>
      <c r="I25" s="206">
        <v>24</v>
      </c>
      <c r="J25" s="207">
        <f>SUM(C25:I25)</f>
        <v>850</v>
      </c>
    </row>
    <row r="26" spans="1:10" ht="31.5" customHeight="1" x14ac:dyDescent="0.3">
      <c r="A26" s="375"/>
      <c r="B26" s="200" t="s">
        <v>77</v>
      </c>
      <c r="C26" s="201">
        <f t="shared" si="2"/>
        <v>0</v>
      </c>
      <c r="D26" s="499">
        <f t="shared" si="2"/>
        <v>0.61818181818181817</v>
      </c>
      <c r="E26" s="201">
        <f t="shared" si="2"/>
        <v>1.3738317757009346</v>
      </c>
      <c r="F26" s="84" t="s">
        <v>16</v>
      </c>
      <c r="G26" s="499">
        <f t="shared" si="1"/>
        <v>0.35105204872646734</v>
      </c>
      <c r="H26" s="84" t="s">
        <v>16</v>
      </c>
      <c r="I26" s="202">
        <f t="shared" si="2"/>
        <v>0.27272727272727271</v>
      </c>
      <c r="J26" s="203">
        <f t="shared" si="2"/>
        <v>0.46045503791982667</v>
      </c>
    </row>
    <row r="27" spans="1:10" ht="31.5" customHeight="1" x14ac:dyDescent="0.3">
      <c r="A27" s="375" t="s">
        <v>88</v>
      </c>
      <c r="B27" s="204" t="s">
        <v>13</v>
      </c>
      <c r="C27" s="208">
        <v>176</v>
      </c>
      <c r="D27" s="89">
        <v>33</v>
      </c>
      <c r="E27" s="208">
        <v>288</v>
      </c>
      <c r="F27" s="89" t="s">
        <v>14</v>
      </c>
      <c r="G27" s="89">
        <v>591</v>
      </c>
      <c r="H27" s="89" t="s">
        <v>14</v>
      </c>
      <c r="I27" s="209">
        <v>40</v>
      </c>
      <c r="J27" s="210">
        <f>SUM(C27:I27)</f>
        <v>1128</v>
      </c>
    </row>
    <row r="28" spans="1:10" ht="31.5" customHeight="1" x14ac:dyDescent="0.3">
      <c r="A28" s="375"/>
      <c r="B28" s="200" t="s">
        <v>77</v>
      </c>
      <c r="C28" s="201">
        <f t="shared" si="2"/>
        <v>0.41509433962264153</v>
      </c>
      <c r="D28" s="499">
        <f t="shared" si="2"/>
        <v>0.3</v>
      </c>
      <c r="E28" s="201">
        <f t="shared" si="2"/>
        <v>0.89719626168224298</v>
      </c>
      <c r="F28" s="84" t="s">
        <v>16</v>
      </c>
      <c r="G28" s="499">
        <f t="shared" si="1"/>
        <v>0.654485049833887</v>
      </c>
      <c r="H28" s="84" t="s">
        <v>16</v>
      </c>
      <c r="I28" s="202">
        <f t="shared" si="2"/>
        <v>0.45454545454545453</v>
      </c>
      <c r="J28" s="203">
        <f t="shared" si="2"/>
        <v>0.61105092091007585</v>
      </c>
    </row>
    <row r="29" spans="1:10" ht="31.5" customHeight="1" x14ac:dyDescent="0.3">
      <c r="A29" s="375" t="s">
        <v>89</v>
      </c>
      <c r="B29" s="204" t="s">
        <v>13</v>
      </c>
      <c r="C29" s="205">
        <v>50</v>
      </c>
      <c r="D29" s="89">
        <v>6</v>
      </c>
      <c r="E29" s="205">
        <v>241</v>
      </c>
      <c r="F29" s="89" t="s">
        <v>14</v>
      </c>
      <c r="G29" s="89">
        <v>121</v>
      </c>
      <c r="H29" s="89" t="s">
        <v>14</v>
      </c>
      <c r="I29" s="206">
        <v>17</v>
      </c>
      <c r="J29" s="207">
        <f>SUM(C29:I29)</f>
        <v>435</v>
      </c>
    </row>
    <row r="30" spans="1:10" ht="31.5" customHeight="1" x14ac:dyDescent="0.3">
      <c r="A30" s="375"/>
      <c r="B30" s="200" t="s">
        <v>77</v>
      </c>
      <c r="C30" s="201">
        <f t="shared" si="2"/>
        <v>0.11792452830188679</v>
      </c>
      <c r="D30" s="499">
        <f t="shared" si="2"/>
        <v>5.4545454545454543E-2</v>
      </c>
      <c r="E30" s="201">
        <f t="shared" si="2"/>
        <v>0.75077881619937692</v>
      </c>
      <c r="F30" s="84" t="s">
        <v>16</v>
      </c>
      <c r="G30" s="499">
        <f t="shared" si="1"/>
        <v>0.13399778516057587</v>
      </c>
      <c r="H30" s="84" t="s">
        <v>16</v>
      </c>
      <c r="I30" s="202">
        <f t="shared" si="2"/>
        <v>0.19318181818181818</v>
      </c>
      <c r="J30" s="203">
        <f t="shared" si="2"/>
        <v>0.23564463705308775</v>
      </c>
    </row>
    <row r="31" spans="1:10" ht="31.5" customHeight="1" x14ac:dyDescent="0.3">
      <c r="A31" s="375" t="s">
        <v>90</v>
      </c>
      <c r="B31" s="204" t="s">
        <v>13</v>
      </c>
      <c r="C31" s="205">
        <v>137</v>
      </c>
      <c r="D31" s="89">
        <v>6</v>
      </c>
      <c r="E31" s="205">
        <v>23</v>
      </c>
      <c r="F31" s="89" t="s">
        <v>14</v>
      </c>
      <c r="G31" s="89">
        <v>115</v>
      </c>
      <c r="H31" s="89" t="s">
        <v>14</v>
      </c>
      <c r="I31" s="206">
        <v>10</v>
      </c>
      <c r="J31" s="207">
        <f>SUM(C31:I31)</f>
        <v>291</v>
      </c>
    </row>
    <row r="32" spans="1:10" ht="31.5" customHeight="1" x14ac:dyDescent="0.3">
      <c r="A32" s="375"/>
      <c r="B32" s="200" t="s">
        <v>77</v>
      </c>
      <c r="C32" s="201">
        <f t="shared" si="2"/>
        <v>0.32311320754716982</v>
      </c>
      <c r="D32" s="499">
        <f t="shared" si="2"/>
        <v>5.4545454545454543E-2</v>
      </c>
      <c r="E32" s="201">
        <f t="shared" si="2"/>
        <v>7.1651090342679122E-2</v>
      </c>
      <c r="F32" s="84" t="s">
        <v>16</v>
      </c>
      <c r="G32" s="499">
        <f t="shared" si="1"/>
        <v>0.1273532668881506</v>
      </c>
      <c r="H32" s="84" t="s">
        <v>16</v>
      </c>
      <c r="I32" s="202">
        <f t="shared" si="2"/>
        <v>0.11363636363636363</v>
      </c>
      <c r="J32" s="203">
        <f t="shared" si="2"/>
        <v>0.15763813651137595</v>
      </c>
    </row>
    <row r="33" spans="1:10" ht="31.5" customHeight="1" x14ac:dyDescent="0.3">
      <c r="A33" s="375" t="s">
        <v>91</v>
      </c>
      <c r="B33" s="204" t="s">
        <v>13</v>
      </c>
      <c r="C33" s="205">
        <v>17</v>
      </c>
      <c r="D33" s="89">
        <v>5</v>
      </c>
      <c r="E33" s="205">
        <v>15</v>
      </c>
      <c r="F33" s="89" t="s">
        <v>14</v>
      </c>
      <c r="G33" s="89">
        <v>21</v>
      </c>
      <c r="H33" s="89" t="s">
        <v>14</v>
      </c>
      <c r="I33" s="206">
        <v>5</v>
      </c>
      <c r="J33" s="207">
        <f>SUM(C33:I33)</f>
        <v>63</v>
      </c>
    </row>
    <row r="34" spans="1:10" ht="31.5" customHeight="1" x14ac:dyDescent="0.3">
      <c r="A34" s="375"/>
      <c r="B34" s="200" t="s">
        <v>77</v>
      </c>
      <c r="C34" s="201">
        <f t="shared" si="2"/>
        <v>4.0094339622641507E-2</v>
      </c>
      <c r="D34" s="499">
        <f t="shared" si="2"/>
        <v>4.5454545454545456E-2</v>
      </c>
      <c r="E34" s="201">
        <f t="shared" si="2"/>
        <v>4.6728971962616821E-2</v>
      </c>
      <c r="F34" s="84" t="s">
        <v>16</v>
      </c>
      <c r="G34" s="499">
        <f t="shared" si="1"/>
        <v>2.3255813953488372E-2</v>
      </c>
      <c r="H34" s="84" t="s">
        <v>16</v>
      </c>
      <c r="I34" s="202">
        <f t="shared" si="2"/>
        <v>5.6818181818181816E-2</v>
      </c>
      <c r="J34" s="203">
        <f t="shared" si="2"/>
        <v>3.4127843986998918E-2</v>
      </c>
    </row>
    <row r="35" spans="1:10" ht="31.5" customHeight="1" x14ac:dyDescent="0.3">
      <c r="A35" s="375" t="s">
        <v>92</v>
      </c>
      <c r="B35" s="204" t="s">
        <v>13</v>
      </c>
      <c r="C35" s="205">
        <v>15</v>
      </c>
      <c r="D35" s="89">
        <v>5</v>
      </c>
      <c r="E35" s="205">
        <v>7</v>
      </c>
      <c r="F35" s="89" t="s">
        <v>14</v>
      </c>
      <c r="G35" s="89">
        <v>2</v>
      </c>
      <c r="H35" s="89" t="s">
        <v>14</v>
      </c>
      <c r="I35" s="206">
        <v>9</v>
      </c>
      <c r="J35" s="207">
        <f>SUM(C35:I35)</f>
        <v>38</v>
      </c>
    </row>
    <row r="36" spans="1:10" ht="31.5" customHeight="1" x14ac:dyDescent="0.3">
      <c r="A36" s="375"/>
      <c r="B36" s="200" t="s">
        <v>77</v>
      </c>
      <c r="C36" s="201">
        <f t="shared" si="2"/>
        <v>3.5377358490566037E-2</v>
      </c>
      <c r="D36" s="499">
        <f t="shared" si="2"/>
        <v>4.5454545454545456E-2</v>
      </c>
      <c r="E36" s="201">
        <f t="shared" si="2"/>
        <v>2.1806853582554516E-2</v>
      </c>
      <c r="F36" s="84" t="s">
        <v>16</v>
      </c>
      <c r="G36" s="499">
        <f t="shared" si="1"/>
        <v>2.2148394241417496E-3</v>
      </c>
      <c r="H36" s="84" t="s">
        <v>16</v>
      </c>
      <c r="I36" s="202">
        <f t="shared" si="2"/>
        <v>0.10227272727272728</v>
      </c>
      <c r="J36" s="203">
        <f t="shared" si="2"/>
        <v>2.0585048754062838E-2</v>
      </c>
    </row>
    <row r="37" spans="1:10" ht="31.5" customHeight="1" x14ac:dyDescent="0.3">
      <c r="A37" s="375" t="s">
        <v>93</v>
      </c>
      <c r="B37" s="204" t="s">
        <v>13</v>
      </c>
      <c r="C37" s="205">
        <v>6</v>
      </c>
      <c r="D37" s="89">
        <v>4</v>
      </c>
      <c r="E37" s="205">
        <v>13</v>
      </c>
      <c r="F37" s="89" t="s">
        <v>14</v>
      </c>
      <c r="G37" s="89">
        <v>0</v>
      </c>
      <c r="H37" s="89" t="s">
        <v>14</v>
      </c>
      <c r="I37" s="206">
        <v>8</v>
      </c>
      <c r="J37" s="207">
        <f>SUM(C37:I37)</f>
        <v>31</v>
      </c>
    </row>
    <row r="38" spans="1:10" ht="31.5" customHeight="1" x14ac:dyDescent="0.3">
      <c r="A38" s="375"/>
      <c r="B38" s="200" t="s">
        <v>77</v>
      </c>
      <c r="C38" s="201">
        <f t="shared" ref="C38:J40" si="3">C37/C$42</f>
        <v>1.4150943396226415E-2</v>
      </c>
      <c r="D38" s="499">
        <f t="shared" si="3"/>
        <v>3.6363636363636362E-2</v>
      </c>
      <c r="E38" s="201">
        <f t="shared" si="3"/>
        <v>4.0498442367601244E-2</v>
      </c>
      <c r="F38" s="84" t="s">
        <v>16</v>
      </c>
      <c r="G38" s="499">
        <f t="shared" si="1"/>
        <v>0</v>
      </c>
      <c r="H38" s="84" t="s">
        <v>16</v>
      </c>
      <c r="I38" s="202">
        <f t="shared" si="3"/>
        <v>9.0909090909090912E-2</v>
      </c>
      <c r="J38" s="203">
        <f t="shared" si="3"/>
        <v>1.6793066088840736E-2</v>
      </c>
    </row>
    <row r="39" spans="1:10" ht="31.5" customHeight="1" x14ac:dyDescent="0.3">
      <c r="A39" s="375" t="s">
        <v>94</v>
      </c>
      <c r="B39" s="204" t="s">
        <v>13</v>
      </c>
      <c r="C39" s="205">
        <v>63</v>
      </c>
      <c r="D39" s="89">
        <v>1</v>
      </c>
      <c r="E39" s="205">
        <v>109</v>
      </c>
      <c r="F39" s="89" t="s">
        <v>14</v>
      </c>
      <c r="G39" s="89">
        <v>53</v>
      </c>
      <c r="H39" s="89" t="s">
        <v>14</v>
      </c>
      <c r="I39" s="206">
        <v>11</v>
      </c>
      <c r="J39" s="207">
        <f>SUM(C39:I39)</f>
        <v>237</v>
      </c>
    </row>
    <row r="40" spans="1:10" ht="31.5" customHeight="1" thickBot="1" x14ac:dyDescent="0.35">
      <c r="A40" s="377"/>
      <c r="B40" s="211" t="s">
        <v>77</v>
      </c>
      <c r="C40" s="212">
        <f t="shared" si="3"/>
        <v>0.14858490566037735</v>
      </c>
      <c r="D40" s="102">
        <f t="shared" si="3"/>
        <v>9.0909090909090905E-3</v>
      </c>
      <c r="E40" s="212">
        <f t="shared" si="3"/>
        <v>0.33956386292834889</v>
      </c>
      <c r="F40" s="213" t="s">
        <v>16</v>
      </c>
      <c r="G40" s="102">
        <f t="shared" si="1"/>
        <v>5.8693244739756366E-2</v>
      </c>
      <c r="H40" s="213" t="s">
        <v>16</v>
      </c>
      <c r="I40" s="214">
        <f t="shared" si="3"/>
        <v>0.125</v>
      </c>
      <c r="J40" s="215">
        <f t="shared" si="3"/>
        <v>0.12838569880823403</v>
      </c>
    </row>
    <row r="41" spans="1:10" ht="31.5" customHeight="1" thickBot="1" x14ac:dyDescent="0.35">
      <c r="A41" s="105"/>
      <c r="B41" s="216"/>
      <c r="C41" s="217"/>
      <c r="D41" s="217"/>
      <c r="E41" s="217"/>
      <c r="F41" s="217"/>
      <c r="G41" s="217"/>
      <c r="H41" s="217"/>
      <c r="I41" s="217"/>
      <c r="J41" s="217"/>
    </row>
    <row r="42" spans="1:10" ht="60.75" customHeight="1" thickBot="1" x14ac:dyDescent="0.35">
      <c r="A42" s="358" t="s">
        <v>95</v>
      </c>
      <c r="B42" s="218" t="s">
        <v>13</v>
      </c>
      <c r="C42" s="219">
        <v>424</v>
      </c>
      <c r="D42" s="219">
        <v>110</v>
      </c>
      <c r="E42" s="219">
        <v>321</v>
      </c>
      <c r="F42" s="219" t="s">
        <v>14</v>
      </c>
      <c r="G42" s="219">
        <v>903</v>
      </c>
      <c r="H42" s="219" t="s">
        <v>14</v>
      </c>
      <c r="I42" s="220">
        <v>88</v>
      </c>
      <c r="J42" s="221">
        <f>SUM(C42:I42)</f>
        <v>1846</v>
      </c>
    </row>
    <row r="43" spans="1:10" ht="16.5" customHeight="1" thickBot="1" x14ac:dyDescent="0.35">
      <c r="A43" s="222"/>
      <c r="B43" s="223"/>
      <c r="C43" s="224"/>
      <c r="D43" s="500"/>
      <c r="E43" s="224"/>
      <c r="F43" s="224"/>
      <c r="G43" s="224"/>
      <c r="H43" s="224"/>
      <c r="I43" s="224"/>
      <c r="J43" s="224"/>
    </row>
    <row r="44" spans="1:10" ht="39" customHeight="1" thickBot="1" x14ac:dyDescent="0.35">
      <c r="A44" s="225" t="s">
        <v>30</v>
      </c>
      <c r="B44" s="6" t="s">
        <v>13</v>
      </c>
      <c r="C44" s="8">
        <f t="shared" ref="C44:J44" si="4">C45-C42</f>
        <v>0</v>
      </c>
      <c r="D44" s="79">
        <f t="shared" si="4"/>
        <v>0</v>
      </c>
      <c r="E44" s="8">
        <f t="shared" si="4"/>
        <v>0</v>
      </c>
      <c r="F44" s="8" t="s">
        <v>14</v>
      </c>
      <c r="G44" s="8">
        <f t="shared" si="4"/>
        <v>134</v>
      </c>
      <c r="H44" s="8">
        <v>322</v>
      </c>
      <c r="I44" s="8">
        <f t="shared" si="4"/>
        <v>0</v>
      </c>
      <c r="J44" s="30">
        <f t="shared" si="4"/>
        <v>456</v>
      </c>
    </row>
    <row r="45" spans="1:10" ht="39" customHeight="1" thickBot="1" x14ac:dyDescent="0.35">
      <c r="A45" s="356" t="s">
        <v>31</v>
      </c>
      <c r="B45" s="227" t="s">
        <v>13</v>
      </c>
      <c r="C45" s="228">
        <v>424</v>
      </c>
      <c r="D45" s="501">
        <v>110</v>
      </c>
      <c r="E45" s="228">
        <v>321</v>
      </c>
      <c r="F45" s="228" t="s">
        <v>14</v>
      </c>
      <c r="G45" s="228">
        <v>1037</v>
      </c>
      <c r="H45" s="228">
        <v>322</v>
      </c>
      <c r="I45" s="229">
        <v>88</v>
      </c>
      <c r="J45" s="230">
        <f>SUM(C45:I45)</f>
        <v>2302</v>
      </c>
    </row>
    <row r="46" spans="1:10" ht="39" customHeight="1" thickBot="1" x14ac:dyDescent="0.35">
      <c r="A46" s="231"/>
      <c r="B46" s="37"/>
      <c r="C46" s="59"/>
      <c r="D46" s="346"/>
      <c r="E46" s="59"/>
      <c r="F46" s="59"/>
      <c r="G46" s="59"/>
      <c r="H46" s="59"/>
      <c r="I46" s="59"/>
      <c r="J46" s="59"/>
    </row>
    <row r="47" spans="1:10" ht="35.25" customHeight="1" x14ac:dyDescent="0.3">
      <c r="A47" s="387" t="s">
        <v>32</v>
      </c>
      <c r="B47" s="388"/>
      <c r="C47" s="60"/>
      <c r="D47" s="61"/>
      <c r="E47" s="61"/>
      <c r="F47" s="61"/>
      <c r="G47" s="61"/>
      <c r="H47" s="61"/>
      <c r="I47" s="61"/>
      <c r="J47" s="62"/>
    </row>
    <row r="48" spans="1:10" ht="35.25" customHeight="1" x14ac:dyDescent="0.3">
      <c r="A48" s="389" t="s">
        <v>33</v>
      </c>
      <c r="B48" s="497"/>
      <c r="C48" s="232">
        <v>1</v>
      </c>
      <c r="D48" s="347">
        <v>1</v>
      </c>
      <c r="E48" s="233">
        <v>1</v>
      </c>
      <c r="F48" s="64">
        <v>0</v>
      </c>
      <c r="G48" s="64">
        <v>2</v>
      </c>
      <c r="H48" s="64">
        <v>0</v>
      </c>
      <c r="I48" s="64">
        <v>1</v>
      </c>
      <c r="J48" s="65">
        <f>SUM(C48:I48)</f>
        <v>6</v>
      </c>
    </row>
    <row r="49" spans="1:10" ht="35.25" customHeight="1" thickBot="1" x14ac:dyDescent="0.35">
      <c r="A49" s="391" t="s">
        <v>34</v>
      </c>
      <c r="B49" s="495"/>
      <c r="C49" s="234">
        <v>1</v>
      </c>
      <c r="D49" s="294">
        <v>1</v>
      </c>
      <c r="E49" s="67">
        <v>1</v>
      </c>
      <c r="F49" s="67">
        <v>1</v>
      </c>
      <c r="G49" s="67">
        <v>2</v>
      </c>
      <c r="H49" s="67">
        <v>1</v>
      </c>
      <c r="I49" s="68">
        <v>1</v>
      </c>
      <c r="J49" s="69">
        <f>SUM(C49:I49)</f>
        <v>8</v>
      </c>
    </row>
    <row r="50" spans="1:10" ht="21.75" customHeight="1" x14ac:dyDescent="0.3">
      <c r="A50" s="70" t="s">
        <v>35</v>
      </c>
      <c r="B50" s="235"/>
      <c r="C50" s="70"/>
      <c r="D50" s="127"/>
      <c r="E50" s="70"/>
      <c r="F50" s="70"/>
      <c r="G50" s="70"/>
      <c r="H50" s="70"/>
      <c r="I50" s="70"/>
      <c r="J50" s="70"/>
    </row>
    <row r="51" spans="1:10" x14ac:dyDescent="0.3">
      <c r="A51" s="70"/>
      <c r="B51" s="70"/>
      <c r="C51" s="70"/>
      <c r="D51" s="127"/>
      <c r="E51" s="70"/>
      <c r="F51" s="70"/>
      <c r="G51" s="70"/>
      <c r="H51" s="70"/>
      <c r="I51" s="70"/>
      <c r="J51" s="70"/>
    </row>
    <row r="52" spans="1:10" ht="69" customHeight="1" x14ac:dyDescent="0.3">
      <c r="A52" s="496" t="s">
        <v>96</v>
      </c>
      <c r="B52" s="496"/>
      <c r="C52" s="496"/>
      <c r="D52" s="496"/>
      <c r="E52" s="496"/>
      <c r="F52" s="496"/>
      <c r="G52" s="496"/>
      <c r="H52" s="496"/>
      <c r="I52" s="496"/>
      <c r="J52" s="496"/>
    </row>
  </sheetData>
  <mergeCells count="26">
    <mergeCell ref="A49:B49"/>
    <mergeCell ref="A52:J52"/>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43"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655E-5362-4D82-A2A1-7D8C9EA82246}">
  <sheetPr>
    <tabColor rgb="FF00FF00"/>
    <pageSetUpPr fitToPage="1"/>
  </sheetPr>
  <dimension ref="A1:J17"/>
  <sheetViews>
    <sheetView topLeftCell="A2" zoomScale="68" zoomScaleNormal="68" workbookViewId="0">
      <selection sqref="A1:J1"/>
    </sheetView>
  </sheetViews>
  <sheetFormatPr baseColWidth="10" defaultRowHeight="14.4" x14ac:dyDescent="0.3"/>
  <cols>
    <col min="1" max="1" width="34.33203125" customWidth="1"/>
    <col min="2" max="2" width="10.5546875" customWidth="1"/>
    <col min="3" max="4" width="23" customWidth="1"/>
    <col min="5" max="5" width="27.5546875" customWidth="1"/>
    <col min="6" max="10" width="23" customWidth="1"/>
  </cols>
  <sheetData>
    <row r="1" spans="1:10" ht="46.5" customHeight="1" x14ac:dyDescent="0.3">
      <c r="A1" s="380" t="s">
        <v>129</v>
      </c>
      <c r="B1" s="380"/>
      <c r="C1" s="380"/>
      <c r="D1" s="380"/>
      <c r="E1" s="380"/>
      <c r="F1" s="380"/>
      <c r="G1" s="380"/>
      <c r="H1" s="380"/>
      <c r="I1" s="380"/>
      <c r="J1" s="380"/>
    </row>
    <row r="2" spans="1:10" ht="46.5" customHeight="1" thickBot="1" x14ac:dyDescent="0.35">
      <c r="A2" s="380" t="s">
        <v>130</v>
      </c>
      <c r="B2" s="380"/>
      <c r="C2" s="381"/>
      <c r="D2" s="381"/>
      <c r="E2" s="381"/>
      <c r="F2" s="381"/>
      <c r="G2" s="381"/>
      <c r="H2" s="381"/>
      <c r="I2" s="381"/>
      <c r="J2" s="381"/>
    </row>
    <row r="3" spans="1:10" ht="51.75" customHeight="1" thickBot="1" x14ac:dyDescent="0.35">
      <c r="A3" s="362" t="s">
        <v>131</v>
      </c>
      <c r="B3" s="363"/>
      <c r="C3" s="382" t="s">
        <v>3</v>
      </c>
      <c r="D3" s="382"/>
      <c r="E3" s="382"/>
      <c r="F3" s="382"/>
      <c r="G3" s="382"/>
      <c r="H3" s="382"/>
      <c r="I3" s="382"/>
      <c r="J3" s="383"/>
    </row>
    <row r="4" spans="1:10" ht="48" customHeight="1" thickBot="1" x14ac:dyDescent="0.35">
      <c r="A4" s="364"/>
      <c r="B4" s="365"/>
      <c r="C4" s="298" t="s">
        <v>4</v>
      </c>
      <c r="D4" s="299" t="s">
        <v>5</v>
      </c>
      <c r="E4" s="299" t="s">
        <v>6</v>
      </c>
      <c r="F4" s="299" t="s">
        <v>7</v>
      </c>
      <c r="G4" s="299" t="s">
        <v>8</v>
      </c>
      <c r="H4" s="299" t="s">
        <v>9</v>
      </c>
      <c r="I4" s="300" t="s">
        <v>10</v>
      </c>
      <c r="J4" s="301" t="s">
        <v>11</v>
      </c>
    </row>
    <row r="5" spans="1:10" ht="25.5" customHeight="1" x14ac:dyDescent="0.3">
      <c r="A5" s="384" t="s">
        <v>132</v>
      </c>
      <c r="B5" s="6" t="s">
        <v>13</v>
      </c>
      <c r="C5" s="302">
        <v>1</v>
      </c>
      <c r="D5" s="302">
        <v>1</v>
      </c>
      <c r="E5" s="302">
        <v>0</v>
      </c>
      <c r="F5" s="303" t="s">
        <v>14</v>
      </c>
      <c r="G5" s="303">
        <v>0</v>
      </c>
      <c r="H5" s="303" t="s">
        <v>14</v>
      </c>
      <c r="I5" s="304">
        <v>0</v>
      </c>
      <c r="J5" s="305">
        <f>SUM(C5:I5)</f>
        <v>2</v>
      </c>
    </row>
    <row r="6" spans="1:10" ht="25.5" customHeight="1" x14ac:dyDescent="0.3">
      <c r="A6" s="379"/>
      <c r="B6" s="11" t="s">
        <v>15</v>
      </c>
      <c r="C6" s="22">
        <f>C5/C$9</f>
        <v>1</v>
      </c>
      <c r="D6" s="22">
        <f>D5/D$9</f>
        <v>1</v>
      </c>
      <c r="E6" s="306" t="s">
        <v>16</v>
      </c>
      <c r="F6" s="306" t="s">
        <v>16</v>
      </c>
      <c r="G6" s="306" t="s">
        <v>16</v>
      </c>
      <c r="H6" s="306" t="s">
        <v>16</v>
      </c>
      <c r="I6" s="307" t="s">
        <v>16</v>
      </c>
      <c r="J6" s="308">
        <f>J5/J$9</f>
        <v>1</v>
      </c>
    </row>
    <row r="7" spans="1:10" ht="25.5" customHeight="1" x14ac:dyDescent="0.3">
      <c r="A7" s="379" t="s">
        <v>133</v>
      </c>
      <c r="B7" s="17" t="s">
        <v>13</v>
      </c>
      <c r="C7" s="309">
        <v>0</v>
      </c>
      <c r="D7" s="309">
        <v>0</v>
      </c>
      <c r="E7" s="309">
        <v>0</v>
      </c>
      <c r="F7" s="309" t="s">
        <v>14</v>
      </c>
      <c r="G7" s="309">
        <v>0</v>
      </c>
      <c r="H7" s="309" t="s">
        <v>14</v>
      </c>
      <c r="I7" s="310">
        <v>0</v>
      </c>
      <c r="J7" s="311">
        <f>SUM(C7:I7)</f>
        <v>0</v>
      </c>
    </row>
    <row r="8" spans="1:10" ht="25.5" customHeight="1" x14ac:dyDescent="0.3">
      <c r="A8" s="379"/>
      <c r="B8" s="11" t="s">
        <v>15</v>
      </c>
      <c r="C8" s="12">
        <f>C7/C$9</f>
        <v>0</v>
      </c>
      <c r="D8" s="12">
        <f>D7/D$9</f>
        <v>0</v>
      </c>
      <c r="E8" s="13" t="s">
        <v>16</v>
      </c>
      <c r="F8" s="13" t="s">
        <v>16</v>
      </c>
      <c r="G8" s="14" t="s">
        <v>16</v>
      </c>
      <c r="H8" s="14" t="s">
        <v>16</v>
      </c>
      <c r="I8" s="312" t="s">
        <v>16</v>
      </c>
      <c r="J8" s="313">
        <f>J7/J$9</f>
        <v>0</v>
      </c>
    </row>
    <row r="9" spans="1:10" ht="25.5" customHeight="1" x14ac:dyDescent="0.3">
      <c r="A9" s="385" t="s">
        <v>134</v>
      </c>
      <c r="B9" s="17" t="s">
        <v>13</v>
      </c>
      <c r="C9" s="314">
        <f>C5+C7</f>
        <v>1</v>
      </c>
      <c r="D9" s="314">
        <f>D5+D7</f>
        <v>1</v>
      </c>
      <c r="E9" s="314">
        <f>E5+E7</f>
        <v>0</v>
      </c>
      <c r="F9" s="315" t="s">
        <v>14</v>
      </c>
      <c r="G9" s="315">
        <f t="shared" ref="G9:I9" si="0">G5+G7</f>
        <v>0</v>
      </c>
      <c r="H9" s="315" t="s">
        <v>14</v>
      </c>
      <c r="I9" s="316">
        <f t="shared" si="0"/>
        <v>0</v>
      </c>
      <c r="J9" s="317">
        <f>SUM(C9:I9)</f>
        <v>2</v>
      </c>
    </row>
    <row r="10" spans="1:10" ht="25.5" customHeight="1" thickBot="1" x14ac:dyDescent="0.35">
      <c r="A10" s="386"/>
      <c r="B10" s="178" t="s">
        <v>15</v>
      </c>
      <c r="C10" s="32">
        <f>C9/C$9</f>
        <v>1</v>
      </c>
      <c r="D10" s="32">
        <f>D9/D$9</f>
        <v>1</v>
      </c>
      <c r="E10" s="318" t="s">
        <v>16</v>
      </c>
      <c r="F10" s="33" t="s">
        <v>16</v>
      </c>
      <c r="G10" s="318" t="s">
        <v>16</v>
      </c>
      <c r="H10" s="318" t="s">
        <v>16</v>
      </c>
      <c r="I10" s="319" t="s">
        <v>16</v>
      </c>
      <c r="J10" s="320">
        <f t="shared" ref="J10" si="1">J9/J$9</f>
        <v>1</v>
      </c>
    </row>
    <row r="11" spans="1:10" ht="39.75" customHeight="1" thickBot="1" x14ac:dyDescent="0.35">
      <c r="A11" s="235"/>
      <c r="B11" s="37"/>
      <c r="C11" s="38"/>
      <c r="D11" s="38"/>
      <c r="E11" s="38"/>
      <c r="F11" s="38"/>
      <c r="G11" s="321"/>
      <c r="H11" s="321"/>
      <c r="I11" s="38"/>
      <c r="J11" s="38"/>
    </row>
    <row r="12" spans="1:10" ht="39" customHeight="1" x14ac:dyDescent="0.3">
      <c r="A12" s="387" t="s">
        <v>32</v>
      </c>
      <c r="B12" s="388"/>
      <c r="C12" s="388"/>
      <c r="D12" s="61"/>
      <c r="E12" s="61"/>
      <c r="F12" s="61"/>
      <c r="G12" s="61"/>
      <c r="H12" s="61"/>
      <c r="I12" s="61"/>
      <c r="J12" s="62"/>
    </row>
    <row r="13" spans="1:10" ht="39" customHeight="1" x14ac:dyDescent="0.3">
      <c r="A13" s="389" t="s">
        <v>33</v>
      </c>
      <c r="B13" s="390"/>
      <c r="C13" s="290">
        <v>1</v>
      </c>
      <c r="D13" s="64">
        <v>1</v>
      </c>
      <c r="E13" s="64">
        <v>1</v>
      </c>
      <c r="F13" s="64">
        <v>0</v>
      </c>
      <c r="G13" s="64">
        <v>2</v>
      </c>
      <c r="H13" s="64">
        <v>0</v>
      </c>
      <c r="I13" s="64">
        <v>1</v>
      </c>
      <c r="J13" s="65">
        <f>SUM(C13:I13)</f>
        <v>6</v>
      </c>
    </row>
    <row r="14" spans="1:10" ht="39" customHeight="1" thickBot="1" x14ac:dyDescent="0.35">
      <c r="A14" s="391" t="s">
        <v>34</v>
      </c>
      <c r="B14" s="392"/>
      <c r="C14" s="66">
        <v>1</v>
      </c>
      <c r="D14" s="67">
        <v>1</v>
      </c>
      <c r="E14" s="67">
        <v>1</v>
      </c>
      <c r="F14" s="67">
        <v>1</v>
      </c>
      <c r="G14" s="67">
        <v>2</v>
      </c>
      <c r="H14" s="67">
        <v>1</v>
      </c>
      <c r="I14" s="68">
        <v>1</v>
      </c>
      <c r="J14" s="69">
        <f>SUM(C14:I14)</f>
        <v>8</v>
      </c>
    </row>
    <row r="15" spans="1:10" ht="31.5" customHeight="1" x14ac:dyDescent="0.3">
      <c r="A15" s="70" t="s">
        <v>35</v>
      </c>
      <c r="B15" s="71"/>
      <c r="C15" s="72"/>
      <c r="D15" s="72"/>
      <c r="E15" s="72"/>
      <c r="F15" s="72"/>
      <c r="G15" s="72"/>
      <c r="H15" s="72"/>
      <c r="I15" s="72"/>
      <c r="J15" s="72"/>
    </row>
    <row r="16" spans="1:10" ht="16.5" customHeight="1" x14ac:dyDescent="0.3">
      <c r="B16" s="71"/>
      <c r="C16" s="297"/>
      <c r="D16" s="297"/>
      <c r="E16" s="297"/>
      <c r="F16" s="297"/>
      <c r="G16" s="297"/>
      <c r="H16" s="297"/>
      <c r="I16" s="297"/>
      <c r="J16" s="297"/>
    </row>
    <row r="17" spans="1:10" s="322" customFormat="1" ht="46.5" customHeight="1" x14ac:dyDescent="0.3">
      <c r="A17" s="393" t="s">
        <v>135</v>
      </c>
      <c r="B17" s="393"/>
      <c r="C17" s="393"/>
      <c r="D17" s="393"/>
      <c r="E17" s="393"/>
      <c r="F17" s="393"/>
      <c r="G17" s="393"/>
      <c r="H17" s="393"/>
      <c r="I17" s="393"/>
      <c r="J17" s="393"/>
    </row>
  </sheetData>
  <mergeCells count="11">
    <mergeCell ref="A9:A10"/>
    <mergeCell ref="A12:C12"/>
    <mergeCell ref="A13:B13"/>
    <mergeCell ref="A14:B14"/>
    <mergeCell ref="A17:J17"/>
    <mergeCell ref="A7:A8"/>
    <mergeCell ref="A1:J1"/>
    <mergeCell ref="A2:J2"/>
    <mergeCell ref="A3:B4"/>
    <mergeCell ref="C3:J3"/>
    <mergeCell ref="A5:A6"/>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F7819-476E-4FCB-865C-C92DC4352B55}">
  <sheetPr>
    <tabColor rgb="FF00FF00"/>
    <pageSetUpPr fitToPage="1"/>
  </sheetPr>
  <dimension ref="A1:J26"/>
  <sheetViews>
    <sheetView zoomScale="60" zoomScaleNormal="60" workbookViewId="0">
      <selection sqref="A1:J1"/>
    </sheetView>
  </sheetViews>
  <sheetFormatPr baseColWidth="10" defaultRowHeight="14.4" x14ac:dyDescent="0.3"/>
  <cols>
    <col min="1" max="1" width="32.44140625" customWidth="1"/>
    <col min="2" max="2" width="13.33203125" customWidth="1"/>
    <col min="3" max="3" width="24.33203125" customWidth="1"/>
    <col min="4" max="4" width="20.6640625" customWidth="1"/>
    <col min="5" max="5" width="29.88671875" customWidth="1"/>
    <col min="6" max="6" width="23.33203125" customWidth="1"/>
    <col min="7" max="7" width="22" customWidth="1"/>
    <col min="8" max="8" width="26.44140625" customWidth="1"/>
    <col min="9" max="9" width="27.44140625" customWidth="1"/>
    <col min="10" max="10" width="23.6640625" customWidth="1"/>
  </cols>
  <sheetData>
    <row r="1" spans="1:10" ht="57.75" customHeight="1" x14ac:dyDescent="0.3">
      <c r="A1" s="394" t="s">
        <v>119</v>
      </c>
      <c r="B1" s="394"/>
      <c r="C1" s="394"/>
      <c r="D1" s="394"/>
      <c r="E1" s="394"/>
      <c r="F1" s="394"/>
      <c r="G1" s="394"/>
      <c r="H1" s="394"/>
      <c r="I1" s="394"/>
      <c r="J1" s="394"/>
    </row>
    <row r="2" spans="1:10" ht="57.75" customHeight="1" thickBot="1" x14ac:dyDescent="0.35">
      <c r="A2" s="394" t="s">
        <v>120</v>
      </c>
      <c r="B2" s="394"/>
      <c r="C2" s="395"/>
      <c r="D2" s="395"/>
      <c r="E2" s="395"/>
      <c r="F2" s="395"/>
      <c r="G2" s="395"/>
      <c r="H2" s="395"/>
      <c r="I2" s="395"/>
      <c r="J2" s="395"/>
    </row>
    <row r="3" spans="1:10" ht="51.75" customHeight="1" thickBot="1" x14ac:dyDescent="0.35">
      <c r="A3" s="396" t="s">
        <v>121</v>
      </c>
      <c r="B3" s="397"/>
      <c r="C3" s="400" t="s">
        <v>3</v>
      </c>
      <c r="D3" s="401"/>
      <c r="E3" s="401"/>
      <c r="F3" s="401"/>
      <c r="G3" s="401"/>
      <c r="H3" s="401"/>
      <c r="I3" s="401"/>
      <c r="J3" s="402"/>
    </row>
    <row r="4" spans="1:10" ht="48" customHeight="1" thickBot="1" x14ac:dyDescent="0.35">
      <c r="A4" s="398"/>
      <c r="B4" s="399"/>
      <c r="C4" s="1" t="s">
        <v>4</v>
      </c>
      <c r="D4" s="2" t="s">
        <v>5</v>
      </c>
      <c r="E4" s="2" t="s">
        <v>6</v>
      </c>
      <c r="F4" s="2" t="s">
        <v>7</v>
      </c>
      <c r="G4" s="2" t="s">
        <v>8</v>
      </c>
      <c r="H4" s="2" t="s">
        <v>9</v>
      </c>
      <c r="I4" s="4" t="s">
        <v>10</v>
      </c>
      <c r="J4" s="5" t="s">
        <v>11</v>
      </c>
    </row>
    <row r="5" spans="1:10" ht="25.5" customHeight="1" x14ac:dyDescent="0.3">
      <c r="A5" s="403" t="s">
        <v>101</v>
      </c>
      <c r="B5" s="6" t="s">
        <v>13</v>
      </c>
      <c r="C5" s="7">
        <v>103</v>
      </c>
      <c r="D5" s="8" t="s">
        <v>14</v>
      </c>
      <c r="E5" s="8">
        <v>146</v>
      </c>
      <c r="F5" s="8" t="s">
        <v>14</v>
      </c>
      <c r="G5" s="8">
        <v>360</v>
      </c>
      <c r="H5" s="8" t="s">
        <v>14</v>
      </c>
      <c r="I5" s="9">
        <v>7</v>
      </c>
      <c r="J5" s="10">
        <f>SUM(C5:I5)</f>
        <v>616</v>
      </c>
    </row>
    <row r="6" spans="1:10" ht="25.5" customHeight="1" x14ac:dyDescent="0.3">
      <c r="A6" s="404"/>
      <c r="B6" s="11" t="s">
        <v>15</v>
      </c>
      <c r="C6" s="12">
        <f>C5/C$11</f>
        <v>0.73571428571428577</v>
      </c>
      <c r="D6" s="14" t="s">
        <v>16</v>
      </c>
      <c r="E6" s="13">
        <f>E5/E$11</f>
        <v>0.71568627450980393</v>
      </c>
      <c r="F6" s="14" t="s">
        <v>16</v>
      </c>
      <c r="G6" s="13">
        <f>G5/G$11</f>
        <v>0.8035714285714286</v>
      </c>
      <c r="H6" s="14" t="s">
        <v>16</v>
      </c>
      <c r="I6" s="15">
        <f>I5/I$11</f>
        <v>0.63636363636363635</v>
      </c>
      <c r="J6" s="16">
        <f>J5/J$11</f>
        <v>0.76712328767123283</v>
      </c>
    </row>
    <row r="7" spans="1:10" ht="25.5" customHeight="1" x14ac:dyDescent="0.3">
      <c r="A7" s="405" t="s">
        <v>102</v>
      </c>
      <c r="B7" s="173" t="s">
        <v>13</v>
      </c>
      <c r="C7" s="174">
        <v>37</v>
      </c>
      <c r="D7" s="175" t="s">
        <v>14</v>
      </c>
      <c r="E7" s="175">
        <v>58</v>
      </c>
      <c r="F7" s="175" t="s">
        <v>14</v>
      </c>
      <c r="G7" s="175">
        <v>87</v>
      </c>
      <c r="H7" s="175" t="s">
        <v>14</v>
      </c>
      <c r="I7" s="176">
        <v>4</v>
      </c>
      <c r="J7" s="177">
        <f>SUM(C7:I7)</f>
        <v>186</v>
      </c>
    </row>
    <row r="8" spans="1:10" ht="25.5" customHeight="1" x14ac:dyDescent="0.3">
      <c r="A8" s="404"/>
      <c r="B8" s="11" t="s">
        <v>15</v>
      </c>
      <c r="C8" s="12">
        <f>C7/C$11</f>
        <v>0.26428571428571429</v>
      </c>
      <c r="D8" s="13" t="s">
        <v>16</v>
      </c>
      <c r="E8" s="13">
        <f>E7/E$11</f>
        <v>0.28431372549019607</v>
      </c>
      <c r="F8" s="13" t="s">
        <v>16</v>
      </c>
      <c r="G8" s="13">
        <f>G7/G$11</f>
        <v>0.19419642857142858</v>
      </c>
      <c r="H8" s="13" t="s">
        <v>16</v>
      </c>
      <c r="I8" s="15">
        <f>I7/I$11</f>
        <v>0.36363636363636365</v>
      </c>
      <c r="J8" s="16">
        <f>J7/J$11</f>
        <v>0.23163138231631383</v>
      </c>
    </row>
    <row r="9" spans="1:10" ht="25.5" customHeight="1" x14ac:dyDescent="0.3">
      <c r="A9" s="406" t="s">
        <v>122</v>
      </c>
      <c r="B9" s="17" t="s">
        <v>13</v>
      </c>
      <c r="C9" s="18">
        <v>0</v>
      </c>
      <c r="D9" s="19" t="s">
        <v>14</v>
      </c>
      <c r="E9" s="19">
        <v>0</v>
      </c>
      <c r="F9" s="19" t="s">
        <v>14</v>
      </c>
      <c r="G9" s="19">
        <v>1</v>
      </c>
      <c r="H9" s="19" t="s">
        <v>14</v>
      </c>
      <c r="I9" s="20">
        <v>0</v>
      </c>
      <c r="J9" s="177">
        <f>SUM(C9:I9)</f>
        <v>1</v>
      </c>
    </row>
    <row r="10" spans="1:10" ht="25.5" customHeight="1" thickBot="1" x14ac:dyDescent="0.35">
      <c r="A10" s="407"/>
      <c r="B10" s="178" t="s">
        <v>15</v>
      </c>
      <c r="C10" s="179">
        <f>C9/C$11</f>
        <v>0</v>
      </c>
      <c r="D10" s="180" t="s">
        <v>16</v>
      </c>
      <c r="E10" s="180">
        <f>E9/E$11</f>
        <v>0</v>
      </c>
      <c r="F10" s="180" t="s">
        <v>16</v>
      </c>
      <c r="G10" s="180">
        <f>G9/G$11</f>
        <v>2.232142857142857E-3</v>
      </c>
      <c r="H10" s="180" t="s">
        <v>16</v>
      </c>
      <c r="I10" s="181">
        <f>I9/I$11</f>
        <v>0</v>
      </c>
      <c r="J10" s="181">
        <f>J9/J$11</f>
        <v>1.2453300124533001E-3</v>
      </c>
    </row>
    <row r="11" spans="1:10" ht="25.5" customHeight="1" x14ac:dyDescent="0.3">
      <c r="A11" s="396" t="s">
        <v>123</v>
      </c>
      <c r="B11" s="6" t="s">
        <v>13</v>
      </c>
      <c r="C11" s="27">
        <f>C5+C7+C9</f>
        <v>140</v>
      </c>
      <c r="D11" s="28" t="s">
        <v>14</v>
      </c>
      <c r="E11" s="28">
        <f>E5+E7+E9</f>
        <v>204</v>
      </c>
      <c r="F11" s="28" t="s">
        <v>14</v>
      </c>
      <c r="G11" s="28">
        <f>G5+G7+G9</f>
        <v>448</v>
      </c>
      <c r="H11" s="28" t="s">
        <v>14</v>
      </c>
      <c r="I11" s="29">
        <f>I5+I7+I9</f>
        <v>11</v>
      </c>
      <c r="J11" s="186">
        <f>J5+J7+J9</f>
        <v>803</v>
      </c>
    </row>
    <row r="12" spans="1:10" ht="25.5" customHeight="1" thickBot="1" x14ac:dyDescent="0.35">
      <c r="A12" s="408"/>
      <c r="B12" s="178" t="s">
        <v>15</v>
      </c>
      <c r="C12" s="32">
        <f>C11/C$11</f>
        <v>1</v>
      </c>
      <c r="D12" s="33" t="s">
        <v>16</v>
      </c>
      <c r="E12" s="33">
        <f t="shared" ref="E12" si="0">E11/E$11</f>
        <v>1</v>
      </c>
      <c r="F12" s="33" t="s">
        <v>16</v>
      </c>
      <c r="G12" s="33">
        <f t="shared" ref="G12:I12" si="1">G11/G$11</f>
        <v>1</v>
      </c>
      <c r="H12" s="33" t="s">
        <v>16</v>
      </c>
      <c r="I12" s="34">
        <f t="shared" si="1"/>
        <v>1</v>
      </c>
      <c r="J12" s="35">
        <f>J11/J$11</f>
        <v>1</v>
      </c>
    </row>
    <row r="13" spans="1:10" ht="36" customHeight="1" thickBot="1" x14ac:dyDescent="0.35">
      <c r="A13" s="36"/>
      <c r="B13" s="37"/>
      <c r="C13" s="38"/>
      <c r="D13" s="38"/>
      <c r="E13" s="38"/>
      <c r="F13" s="38"/>
      <c r="G13" s="38"/>
      <c r="H13" s="38"/>
      <c r="I13" s="38"/>
      <c r="J13" s="38"/>
    </row>
    <row r="14" spans="1:10" ht="41.25" customHeight="1" thickBot="1" x14ac:dyDescent="0.35">
      <c r="A14" s="275" t="s">
        <v>124</v>
      </c>
      <c r="B14" s="227" t="s">
        <v>13</v>
      </c>
      <c r="C14" s="276">
        <v>0</v>
      </c>
      <c r="D14" s="277">
        <v>63</v>
      </c>
      <c r="E14" s="277">
        <v>0</v>
      </c>
      <c r="F14" s="277" t="s">
        <v>14</v>
      </c>
      <c r="G14" s="277">
        <v>0</v>
      </c>
      <c r="H14" s="277" t="s">
        <v>14</v>
      </c>
      <c r="I14" s="278">
        <v>0</v>
      </c>
      <c r="J14" s="279">
        <f>SUM(C14:I14)</f>
        <v>63</v>
      </c>
    </row>
    <row r="15" spans="1:10" ht="51" customHeight="1" thickBot="1" x14ac:dyDescent="0.35">
      <c r="A15" s="280" t="s">
        <v>125</v>
      </c>
      <c r="B15" s="227" t="s">
        <v>13</v>
      </c>
      <c r="C15" s="281">
        <f>C5+C7+C9+C14</f>
        <v>140</v>
      </c>
      <c r="D15" s="282">
        <f>D14</f>
        <v>63</v>
      </c>
      <c r="E15" s="282">
        <f>E5+E7+E9+E14</f>
        <v>204</v>
      </c>
      <c r="F15" s="282" t="s">
        <v>14</v>
      </c>
      <c r="G15" s="282">
        <f>G5+G7+G9+G14</f>
        <v>448</v>
      </c>
      <c r="H15" s="282" t="s">
        <v>14</v>
      </c>
      <c r="I15" s="283">
        <f>I5+I7+I9+I14</f>
        <v>11</v>
      </c>
      <c r="J15" s="230">
        <f>SUM(C15:I15)</f>
        <v>866</v>
      </c>
    </row>
    <row r="16" spans="1:10" ht="38.25" customHeight="1" thickBot="1" x14ac:dyDescent="0.35">
      <c r="A16" s="354"/>
      <c r="B16" s="37"/>
      <c r="C16" s="58"/>
      <c r="D16" s="58"/>
      <c r="E16" s="58"/>
      <c r="F16" s="58"/>
      <c r="G16" s="284"/>
      <c r="H16" s="58"/>
      <c r="I16" s="58"/>
      <c r="J16" s="59"/>
    </row>
    <row r="17" spans="1:10" ht="51" customHeight="1" thickBot="1" x14ac:dyDescent="0.35">
      <c r="A17" s="280" t="s">
        <v>126</v>
      </c>
      <c r="B17" s="191" t="s">
        <v>105</v>
      </c>
      <c r="C17" s="285">
        <f>C15/C19</f>
        <v>0.330188679245283</v>
      </c>
      <c r="D17" s="286">
        <f t="shared" ref="D17:E17" si="2">D15/D19</f>
        <v>0.57272727272727275</v>
      </c>
      <c r="E17" s="286">
        <f t="shared" si="2"/>
        <v>0.63551401869158874</v>
      </c>
      <c r="F17" s="286" t="s">
        <v>16</v>
      </c>
      <c r="G17" s="286">
        <f t="shared" ref="G17:J17" si="3">G15/G19</f>
        <v>0.43201542912246865</v>
      </c>
      <c r="H17" s="287" t="s">
        <v>16</v>
      </c>
      <c r="I17" s="288">
        <f t="shared" si="3"/>
        <v>0.125</v>
      </c>
      <c r="J17" s="289">
        <f t="shared" si="3"/>
        <v>0.37619461337966986</v>
      </c>
    </row>
    <row r="18" spans="1:10" ht="37.5" customHeight="1" thickBot="1" x14ac:dyDescent="0.35">
      <c r="A18" s="36"/>
      <c r="B18" s="37"/>
      <c r="C18" s="38"/>
      <c r="D18" s="38"/>
      <c r="E18" s="38"/>
      <c r="F18" s="38"/>
      <c r="G18" s="38"/>
      <c r="H18" s="38"/>
      <c r="I18" s="38"/>
      <c r="J18" s="38"/>
    </row>
    <row r="19" spans="1:10" ht="51" customHeight="1" thickBot="1" x14ac:dyDescent="0.35">
      <c r="A19" s="280" t="s">
        <v>127</v>
      </c>
      <c r="B19" s="227" t="s">
        <v>13</v>
      </c>
      <c r="C19" s="282">
        <v>424</v>
      </c>
      <c r="D19" s="282">
        <v>110</v>
      </c>
      <c r="E19" s="282">
        <v>321</v>
      </c>
      <c r="F19" s="282" t="s">
        <v>14</v>
      </c>
      <c r="G19" s="282">
        <v>1037</v>
      </c>
      <c r="H19" s="282">
        <v>322</v>
      </c>
      <c r="I19" s="283">
        <v>88</v>
      </c>
      <c r="J19" s="230">
        <f>SUM(C19:I19)</f>
        <v>2302</v>
      </c>
    </row>
    <row r="20" spans="1:10" ht="57.75" customHeight="1" thickBot="1" x14ac:dyDescent="0.35"/>
    <row r="21" spans="1:10" ht="49.5" customHeight="1" x14ac:dyDescent="0.3">
      <c r="A21" s="387" t="s">
        <v>32</v>
      </c>
      <c r="B21" s="388"/>
      <c r="C21" s="388"/>
      <c r="D21" s="61"/>
      <c r="E21" s="61"/>
      <c r="F21" s="61"/>
      <c r="G21" s="61"/>
      <c r="H21" s="61"/>
      <c r="I21" s="61"/>
      <c r="J21" s="62"/>
    </row>
    <row r="22" spans="1:10" ht="45" customHeight="1" x14ac:dyDescent="0.3">
      <c r="A22" s="389" t="s">
        <v>33</v>
      </c>
      <c r="B22" s="390"/>
      <c r="C22" s="290">
        <v>1</v>
      </c>
      <c r="D22" s="291">
        <v>1</v>
      </c>
      <c r="E22" s="291">
        <v>1</v>
      </c>
      <c r="F22" s="291">
        <v>0</v>
      </c>
      <c r="G22" s="291">
        <v>2</v>
      </c>
      <c r="H22" s="291">
        <v>0</v>
      </c>
      <c r="I22" s="291">
        <v>1</v>
      </c>
      <c r="J22" s="292">
        <f>SUM(C22:I22)</f>
        <v>6</v>
      </c>
    </row>
    <row r="23" spans="1:10" ht="45" customHeight="1" thickBot="1" x14ac:dyDescent="0.35">
      <c r="A23" s="391" t="s">
        <v>34</v>
      </c>
      <c r="B23" s="392"/>
      <c r="C23" s="293">
        <v>1</v>
      </c>
      <c r="D23" s="294">
        <v>1</v>
      </c>
      <c r="E23" s="294">
        <v>1</v>
      </c>
      <c r="F23" s="294">
        <v>1</v>
      </c>
      <c r="G23" s="294">
        <v>2</v>
      </c>
      <c r="H23" s="294">
        <v>1</v>
      </c>
      <c r="I23" s="295">
        <v>1</v>
      </c>
      <c r="J23" s="296">
        <f>SUM(C23:I23)</f>
        <v>8</v>
      </c>
    </row>
    <row r="24" spans="1:10" ht="31.5" customHeight="1" x14ac:dyDescent="0.3">
      <c r="A24" s="70" t="s">
        <v>35</v>
      </c>
      <c r="B24" s="71"/>
      <c r="C24" s="72"/>
      <c r="D24" s="72"/>
      <c r="E24" s="72"/>
      <c r="F24" s="72"/>
      <c r="G24" s="72"/>
      <c r="H24" s="72"/>
      <c r="I24" s="72"/>
      <c r="J24" s="72"/>
    </row>
    <row r="25" spans="1:10" ht="16.5" customHeight="1" x14ac:dyDescent="0.3">
      <c r="B25" s="71"/>
      <c r="C25" s="297"/>
      <c r="D25" s="297"/>
      <c r="E25" s="297"/>
      <c r="F25" s="297"/>
      <c r="G25" s="297"/>
      <c r="H25" s="297"/>
      <c r="I25" s="297"/>
      <c r="J25" s="297"/>
    </row>
    <row r="26" spans="1:10" ht="45" customHeight="1" x14ac:dyDescent="0.3">
      <c r="A26" s="393" t="s">
        <v>128</v>
      </c>
      <c r="B26" s="393"/>
      <c r="C26" s="393"/>
      <c r="D26" s="393"/>
      <c r="E26" s="393"/>
      <c r="F26" s="393"/>
      <c r="G26" s="393"/>
      <c r="H26" s="393"/>
      <c r="I26" s="393"/>
      <c r="J26" s="393"/>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5" orientation="landscape" horizontalDpi="4294967293"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AB804-D6B0-412F-9CD0-0F82E7F03C2D}">
  <sheetPr>
    <tabColor rgb="FF00FF00"/>
    <pageSetUpPr fitToPage="1"/>
  </sheetPr>
  <dimension ref="A1:Z39"/>
  <sheetViews>
    <sheetView zoomScale="45" zoomScaleNormal="45" zoomScaleSheetLayoutView="71" workbookViewId="0">
      <selection activeCell="K24" sqref="K24"/>
    </sheetView>
  </sheetViews>
  <sheetFormatPr baseColWidth="10" defaultColWidth="11.44140625" defaultRowHeight="14.4" x14ac:dyDescent="0.3"/>
  <cols>
    <col min="1" max="1" width="36.6640625" style="127" customWidth="1"/>
    <col min="2" max="2" width="9.44140625" style="127" customWidth="1"/>
    <col min="3" max="26" width="13.109375" style="127" customWidth="1"/>
    <col min="27" max="16384" width="11.44140625" style="127"/>
  </cols>
  <sheetData>
    <row r="1" spans="1:26" ht="58.5" customHeight="1" x14ac:dyDescent="0.3">
      <c r="A1" s="409" t="s">
        <v>97</v>
      </c>
      <c r="B1" s="409"/>
      <c r="C1" s="409"/>
      <c r="D1" s="409"/>
      <c r="E1" s="409"/>
      <c r="F1" s="409"/>
      <c r="G1" s="409"/>
      <c r="H1" s="409"/>
      <c r="I1" s="409"/>
      <c r="J1" s="409"/>
      <c r="K1" s="409"/>
      <c r="L1" s="409"/>
      <c r="M1" s="409"/>
      <c r="N1" s="409"/>
      <c r="O1" s="409"/>
      <c r="P1" s="409"/>
      <c r="Q1" s="409"/>
      <c r="R1" s="409"/>
      <c r="S1" s="409"/>
      <c r="T1" s="409"/>
      <c r="U1" s="409"/>
      <c r="V1" s="409"/>
      <c r="W1" s="409"/>
      <c r="X1" s="409"/>
      <c r="Y1" s="409"/>
      <c r="Z1" s="409"/>
    </row>
    <row r="2" spans="1:26" ht="31.8" thickBot="1" x14ac:dyDescent="0.35">
      <c r="A2" s="409" t="s">
        <v>98</v>
      </c>
      <c r="B2" s="410"/>
      <c r="C2" s="410"/>
      <c r="D2" s="410"/>
      <c r="E2" s="410"/>
      <c r="F2" s="410"/>
      <c r="G2" s="410"/>
      <c r="H2" s="410"/>
      <c r="I2" s="410"/>
      <c r="J2" s="410"/>
      <c r="K2" s="410"/>
      <c r="L2" s="410"/>
      <c r="M2" s="410"/>
      <c r="N2" s="410"/>
      <c r="O2" s="410"/>
      <c r="P2" s="410"/>
      <c r="Q2" s="410"/>
      <c r="R2" s="410"/>
      <c r="S2" s="410"/>
      <c r="T2" s="410"/>
      <c r="U2" s="410"/>
      <c r="V2" s="410"/>
      <c r="W2" s="410"/>
      <c r="X2" s="410"/>
      <c r="Y2" s="410"/>
      <c r="Z2" s="410"/>
    </row>
    <row r="3" spans="1:26" ht="51.75" customHeight="1" thickBot="1" x14ac:dyDescent="0.35">
      <c r="A3" s="411" t="s">
        <v>99</v>
      </c>
      <c r="B3" s="412"/>
      <c r="C3" s="417" t="s">
        <v>3</v>
      </c>
      <c r="D3" s="418"/>
      <c r="E3" s="418"/>
      <c r="F3" s="418"/>
      <c r="G3" s="418"/>
      <c r="H3" s="418"/>
      <c r="I3" s="418"/>
      <c r="J3" s="418"/>
      <c r="K3" s="418"/>
      <c r="L3" s="418"/>
      <c r="M3" s="418"/>
      <c r="N3" s="418"/>
      <c r="O3" s="418"/>
      <c r="P3" s="418"/>
      <c r="Q3" s="418"/>
      <c r="R3" s="418"/>
      <c r="S3" s="418"/>
      <c r="T3" s="418"/>
      <c r="U3" s="418"/>
      <c r="V3" s="418"/>
      <c r="W3" s="418"/>
      <c r="X3" s="418"/>
      <c r="Y3" s="418"/>
      <c r="Z3" s="419"/>
    </row>
    <row r="4" spans="1:26" ht="66" customHeight="1" x14ac:dyDescent="0.3">
      <c r="A4" s="413"/>
      <c r="B4" s="414"/>
      <c r="C4" s="420" t="s">
        <v>4</v>
      </c>
      <c r="D4" s="421"/>
      <c r="E4" s="422"/>
      <c r="F4" s="420" t="s">
        <v>5</v>
      </c>
      <c r="G4" s="421"/>
      <c r="H4" s="422"/>
      <c r="I4" s="423" t="s">
        <v>6</v>
      </c>
      <c r="J4" s="421"/>
      <c r="K4" s="422"/>
      <c r="L4" s="423" t="s">
        <v>7</v>
      </c>
      <c r="M4" s="421"/>
      <c r="N4" s="422"/>
      <c r="O4" s="423" t="s">
        <v>8</v>
      </c>
      <c r="P4" s="421"/>
      <c r="Q4" s="422"/>
      <c r="R4" s="420" t="s">
        <v>100</v>
      </c>
      <c r="S4" s="421"/>
      <c r="T4" s="422"/>
      <c r="U4" s="423" t="s">
        <v>10</v>
      </c>
      <c r="V4" s="421"/>
      <c r="W4" s="422"/>
      <c r="X4" s="423" t="s">
        <v>11</v>
      </c>
      <c r="Y4" s="421"/>
      <c r="Z4" s="422"/>
    </row>
    <row r="5" spans="1:26" ht="48" customHeight="1" thickBot="1" x14ac:dyDescent="0.35">
      <c r="A5" s="415"/>
      <c r="B5" s="416"/>
      <c r="C5" s="236" t="s">
        <v>101</v>
      </c>
      <c r="D5" s="237" t="s">
        <v>102</v>
      </c>
      <c r="E5" s="238" t="s">
        <v>103</v>
      </c>
      <c r="F5" s="236" t="s">
        <v>101</v>
      </c>
      <c r="G5" s="237" t="s">
        <v>102</v>
      </c>
      <c r="H5" s="238" t="s">
        <v>103</v>
      </c>
      <c r="I5" s="236" t="s">
        <v>101</v>
      </c>
      <c r="J5" s="237" t="s">
        <v>102</v>
      </c>
      <c r="K5" s="238" t="s">
        <v>103</v>
      </c>
      <c r="L5" s="236" t="s">
        <v>101</v>
      </c>
      <c r="M5" s="237" t="s">
        <v>102</v>
      </c>
      <c r="N5" s="238" t="s">
        <v>103</v>
      </c>
      <c r="O5" s="236" t="s">
        <v>101</v>
      </c>
      <c r="P5" s="237" t="s">
        <v>102</v>
      </c>
      <c r="Q5" s="238" t="s">
        <v>103</v>
      </c>
      <c r="R5" s="236" t="s">
        <v>101</v>
      </c>
      <c r="S5" s="237" t="s">
        <v>102</v>
      </c>
      <c r="T5" s="238" t="s">
        <v>103</v>
      </c>
      <c r="U5" s="236" t="s">
        <v>101</v>
      </c>
      <c r="V5" s="237" t="s">
        <v>102</v>
      </c>
      <c r="W5" s="238" t="s">
        <v>103</v>
      </c>
      <c r="X5" s="236" t="s">
        <v>101</v>
      </c>
      <c r="Y5" s="237" t="s">
        <v>102</v>
      </c>
      <c r="Z5" s="238" t="s">
        <v>103</v>
      </c>
    </row>
    <row r="6" spans="1:26" ht="34.5" customHeight="1" x14ac:dyDescent="0.3">
      <c r="A6" s="425" t="s">
        <v>104</v>
      </c>
      <c r="B6" s="239" t="s">
        <v>40</v>
      </c>
      <c r="C6" s="240">
        <v>0</v>
      </c>
      <c r="D6" s="241">
        <v>1</v>
      </c>
      <c r="E6" s="242">
        <f>+D6+C6</f>
        <v>1</v>
      </c>
      <c r="F6" s="240">
        <v>2</v>
      </c>
      <c r="G6" s="241">
        <v>0</v>
      </c>
      <c r="H6" s="242">
        <f>+G6+F6</f>
        <v>2</v>
      </c>
      <c r="I6" s="240" t="s">
        <v>14</v>
      </c>
      <c r="J6" s="241" t="s">
        <v>14</v>
      </c>
      <c r="K6" s="242" t="s">
        <v>14</v>
      </c>
      <c r="L6" s="240" t="s">
        <v>14</v>
      </c>
      <c r="M6" s="241" t="s">
        <v>14</v>
      </c>
      <c r="N6" s="242" t="s">
        <v>14</v>
      </c>
      <c r="O6" s="240">
        <v>0</v>
      </c>
      <c r="P6" s="241">
        <v>0</v>
      </c>
      <c r="Q6" s="242">
        <f>+P6+O6</f>
        <v>0</v>
      </c>
      <c r="R6" s="240" t="s">
        <v>14</v>
      </c>
      <c r="S6" s="241" t="s">
        <v>14</v>
      </c>
      <c r="T6" s="242" t="s">
        <v>14</v>
      </c>
      <c r="U6" s="240">
        <v>0</v>
      </c>
      <c r="V6" s="241">
        <v>0</v>
      </c>
      <c r="W6" s="242">
        <f>+V6+U6</f>
        <v>0</v>
      </c>
      <c r="X6" s="240">
        <f>+C6+F6+O6+U6</f>
        <v>2</v>
      </c>
      <c r="Y6" s="240">
        <f>+D6+G6+P6+V6</f>
        <v>1</v>
      </c>
      <c r="Z6" s="242">
        <f>+Y6+X6</f>
        <v>3</v>
      </c>
    </row>
    <row r="7" spans="1:26" ht="31.95" customHeight="1" x14ac:dyDescent="0.3">
      <c r="A7" s="424"/>
      <c r="B7" s="243" t="s">
        <v>105</v>
      </c>
      <c r="C7" s="244">
        <f t="shared" ref="C7:Z7" si="0">C6/C$28</f>
        <v>0</v>
      </c>
      <c r="D7" s="245">
        <f t="shared" si="0"/>
        <v>1.098901098901099E-2</v>
      </c>
      <c r="E7" s="246">
        <f t="shared" si="0"/>
        <v>2.617801047120419E-3</v>
      </c>
      <c r="F7" s="244">
        <f t="shared" si="0"/>
        <v>3.1746031746031744E-2</v>
      </c>
      <c r="G7" s="245">
        <f t="shared" si="0"/>
        <v>0</v>
      </c>
      <c r="H7" s="246">
        <f t="shared" si="0"/>
        <v>2.564102564102564E-2</v>
      </c>
      <c r="I7" s="244" t="s">
        <v>16</v>
      </c>
      <c r="J7" s="245" t="s">
        <v>16</v>
      </c>
      <c r="K7" s="246" t="s">
        <v>16</v>
      </c>
      <c r="L7" s="244" t="s">
        <v>16</v>
      </c>
      <c r="M7" s="245" t="s">
        <v>16</v>
      </c>
      <c r="N7" s="246" t="s">
        <v>16</v>
      </c>
      <c r="O7" s="244">
        <f t="shared" ref="O7:Q7" si="1">O6/O$28</f>
        <v>0</v>
      </c>
      <c r="P7" s="245">
        <f t="shared" si="1"/>
        <v>0</v>
      </c>
      <c r="Q7" s="246">
        <f t="shared" si="1"/>
        <v>0</v>
      </c>
      <c r="R7" s="244" t="s">
        <v>16</v>
      </c>
      <c r="S7" s="245" t="s">
        <v>16</v>
      </c>
      <c r="T7" s="246" t="s">
        <v>16</v>
      </c>
      <c r="U7" s="244">
        <f t="shared" si="0"/>
        <v>0</v>
      </c>
      <c r="V7" s="245">
        <f t="shared" si="0"/>
        <v>0</v>
      </c>
      <c r="W7" s="246">
        <f t="shared" si="0"/>
        <v>0</v>
      </c>
      <c r="X7" s="244">
        <f t="shared" si="0"/>
        <v>1.6652789342214821E-3</v>
      </c>
      <c r="Y7" s="244">
        <f t="shared" si="0"/>
        <v>3.3783783783783786E-3</v>
      </c>
      <c r="Z7" s="246">
        <f t="shared" si="0"/>
        <v>2.004008016032064E-3</v>
      </c>
    </row>
    <row r="8" spans="1:26" ht="28.5" customHeight="1" x14ac:dyDescent="0.3">
      <c r="A8" s="426" t="s">
        <v>106</v>
      </c>
      <c r="B8" s="247" t="s">
        <v>40</v>
      </c>
      <c r="C8" s="248">
        <v>14</v>
      </c>
      <c r="D8" s="249">
        <v>10</v>
      </c>
      <c r="E8" s="250">
        <f>+D8+C8</f>
        <v>24</v>
      </c>
      <c r="F8" s="248">
        <v>6</v>
      </c>
      <c r="G8" s="249">
        <v>3</v>
      </c>
      <c r="H8" s="250">
        <f>+G8+F8</f>
        <v>9</v>
      </c>
      <c r="I8" s="248" t="s">
        <v>14</v>
      </c>
      <c r="J8" s="249" t="s">
        <v>14</v>
      </c>
      <c r="K8" s="250" t="s">
        <v>14</v>
      </c>
      <c r="L8" s="248" t="s">
        <v>14</v>
      </c>
      <c r="M8" s="249" t="s">
        <v>14</v>
      </c>
      <c r="N8" s="250" t="s">
        <v>14</v>
      </c>
      <c r="O8" s="248">
        <v>68</v>
      </c>
      <c r="P8" s="249">
        <v>14</v>
      </c>
      <c r="Q8" s="250">
        <f>+P8+O8</f>
        <v>82</v>
      </c>
      <c r="R8" s="248" t="s">
        <v>14</v>
      </c>
      <c r="S8" s="249" t="s">
        <v>14</v>
      </c>
      <c r="T8" s="250" t="s">
        <v>14</v>
      </c>
      <c r="U8" s="248">
        <v>6</v>
      </c>
      <c r="V8" s="249">
        <v>1</v>
      </c>
      <c r="W8" s="250">
        <f>+V8+U8</f>
        <v>7</v>
      </c>
      <c r="X8" s="248">
        <f>+C8+F8+O8+U8</f>
        <v>94</v>
      </c>
      <c r="Y8" s="248">
        <f>+D8+G8+P8+V8</f>
        <v>28</v>
      </c>
      <c r="Z8" s="250">
        <f>+Y8+X8</f>
        <v>122</v>
      </c>
    </row>
    <row r="9" spans="1:26" ht="31.5" customHeight="1" x14ac:dyDescent="0.3">
      <c r="A9" s="424"/>
      <c r="B9" s="243" t="s">
        <v>105</v>
      </c>
      <c r="C9" s="244">
        <f t="shared" ref="C9:Z9" si="2">C8/C$28</f>
        <v>4.8109965635738834E-2</v>
      </c>
      <c r="D9" s="245">
        <f t="shared" si="2"/>
        <v>0.10989010989010989</v>
      </c>
      <c r="E9" s="246">
        <f t="shared" si="2"/>
        <v>6.2827225130890049E-2</v>
      </c>
      <c r="F9" s="244">
        <f t="shared" si="2"/>
        <v>9.5238095238095233E-2</v>
      </c>
      <c r="G9" s="245">
        <f t="shared" si="2"/>
        <v>0.2</v>
      </c>
      <c r="H9" s="246">
        <f t="shared" si="2"/>
        <v>0.11538461538461539</v>
      </c>
      <c r="I9" s="244" t="s">
        <v>16</v>
      </c>
      <c r="J9" s="245" t="s">
        <v>16</v>
      </c>
      <c r="K9" s="246" t="s">
        <v>16</v>
      </c>
      <c r="L9" s="244" t="s">
        <v>16</v>
      </c>
      <c r="M9" s="245" t="s">
        <v>16</v>
      </c>
      <c r="N9" s="246" t="s">
        <v>16</v>
      </c>
      <c r="O9" s="244">
        <f t="shared" ref="O9:Q9" si="3">O8/O$28</f>
        <v>8.6845466155810985E-2</v>
      </c>
      <c r="P9" s="245">
        <f t="shared" si="3"/>
        <v>8.1395348837209308E-2</v>
      </c>
      <c r="Q9" s="246">
        <f t="shared" si="3"/>
        <v>8.5863874345549734E-2</v>
      </c>
      <c r="R9" s="244" t="s">
        <v>16</v>
      </c>
      <c r="S9" s="245" t="s">
        <v>16</v>
      </c>
      <c r="T9" s="246" t="s">
        <v>16</v>
      </c>
      <c r="U9" s="244">
        <f t="shared" si="2"/>
        <v>9.375E-2</v>
      </c>
      <c r="V9" s="245">
        <f t="shared" si="2"/>
        <v>5.5555555555555552E-2</v>
      </c>
      <c r="W9" s="246">
        <f t="shared" si="2"/>
        <v>8.5365853658536592E-2</v>
      </c>
      <c r="X9" s="244">
        <f t="shared" si="2"/>
        <v>7.8268109908409655E-2</v>
      </c>
      <c r="Y9" s="244">
        <f t="shared" si="2"/>
        <v>9.45945945945946E-2</v>
      </c>
      <c r="Z9" s="246">
        <f t="shared" si="2"/>
        <v>8.1496325985303944E-2</v>
      </c>
    </row>
    <row r="10" spans="1:26" ht="31.5" customHeight="1" x14ac:dyDescent="0.3">
      <c r="A10" s="426" t="s">
        <v>107</v>
      </c>
      <c r="B10" s="247" t="s">
        <v>40</v>
      </c>
      <c r="C10" s="248">
        <v>30</v>
      </c>
      <c r="D10" s="249">
        <v>13</v>
      </c>
      <c r="E10" s="250">
        <f>+D10+C10</f>
        <v>43</v>
      </c>
      <c r="F10" s="248">
        <v>9</v>
      </c>
      <c r="G10" s="249">
        <v>3</v>
      </c>
      <c r="H10" s="250">
        <f>+G10+F10</f>
        <v>12</v>
      </c>
      <c r="I10" s="248" t="s">
        <v>14</v>
      </c>
      <c r="J10" s="249" t="s">
        <v>14</v>
      </c>
      <c r="K10" s="250" t="s">
        <v>14</v>
      </c>
      <c r="L10" s="248" t="s">
        <v>14</v>
      </c>
      <c r="M10" s="249" t="s">
        <v>14</v>
      </c>
      <c r="N10" s="250" t="s">
        <v>14</v>
      </c>
      <c r="O10" s="248">
        <v>84</v>
      </c>
      <c r="P10" s="249">
        <v>15</v>
      </c>
      <c r="Q10" s="250">
        <f>+P10+O10</f>
        <v>99</v>
      </c>
      <c r="R10" s="248" t="s">
        <v>14</v>
      </c>
      <c r="S10" s="249" t="s">
        <v>14</v>
      </c>
      <c r="T10" s="250" t="s">
        <v>14</v>
      </c>
      <c r="U10" s="248">
        <v>6</v>
      </c>
      <c r="V10" s="249">
        <v>1</v>
      </c>
      <c r="W10" s="250">
        <f>+V10+U10</f>
        <v>7</v>
      </c>
      <c r="X10" s="248">
        <f>+C10+F10+O10+U10</f>
        <v>129</v>
      </c>
      <c r="Y10" s="248">
        <f>+D10+G10+P10+V10</f>
        <v>32</v>
      </c>
      <c r="Z10" s="250">
        <f>+Y10+X10</f>
        <v>161</v>
      </c>
    </row>
    <row r="11" spans="1:26" ht="31.5" customHeight="1" x14ac:dyDescent="0.3">
      <c r="A11" s="424"/>
      <c r="B11" s="243" t="s">
        <v>105</v>
      </c>
      <c r="C11" s="244">
        <f t="shared" ref="C11:Z11" si="4">C10/C$28</f>
        <v>0.10309278350515463</v>
      </c>
      <c r="D11" s="245">
        <f t="shared" si="4"/>
        <v>0.14285714285714285</v>
      </c>
      <c r="E11" s="246">
        <f t="shared" si="4"/>
        <v>0.112565445026178</v>
      </c>
      <c r="F11" s="244">
        <f t="shared" si="4"/>
        <v>0.14285714285714285</v>
      </c>
      <c r="G11" s="245">
        <f t="shared" si="4"/>
        <v>0.2</v>
      </c>
      <c r="H11" s="246">
        <f t="shared" si="4"/>
        <v>0.15384615384615385</v>
      </c>
      <c r="I11" s="244" t="s">
        <v>16</v>
      </c>
      <c r="J11" s="245" t="s">
        <v>16</v>
      </c>
      <c r="K11" s="246" t="s">
        <v>16</v>
      </c>
      <c r="L11" s="244" t="s">
        <v>16</v>
      </c>
      <c r="M11" s="245" t="s">
        <v>16</v>
      </c>
      <c r="N11" s="246" t="s">
        <v>16</v>
      </c>
      <c r="O11" s="244">
        <f t="shared" ref="O11:Q11" si="5">O10/O$28</f>
        <v>0.10727969348659004</v>
      </c>
      <c r="P11" s="245">
        <f t="shared" si="5"/>
        <v>8.7209302325581398E-2</v>
      </c>
      <c r="Q11" s="246">
        <f t="shared" si="5"/>
        <v>0.10366492146596859</v>
      </c>
      <c r="R11" s="244" t="s">
        <v>16</v>
      </c>
      <c r="S11" s="245" t="s">
        <v>16</v>
      </c>
      <c r="T11" s="246" t="s">
        <v>16</v>
      </c>
      <c r="U11" s="244">
        <f t="shared" si="4"/>
        <v>9.375E-2</v>
      </c>
      <c r="V11" s="245">
        <f t="shared" si="4"/>
        <v>5.5555555555555552E-2</v>
      </c>
      <c r="W11" s="246">
        <f t="shared" si="4"/>
        <v>8.5365853658536592E-2</v>
      </c>
      <c r="X11" s="244">
        <f t="shared" si="4"/>
        <v>0.10741049125728559</v>
      </c>
      <c r="Y11" s="244">
        <f t="shared" si="4"/>
        <v>0.10810810810810811</v>
      </c>
      <c r="Z11" s="246">
        <f t="shared" si="4"/>
        <v>0.10754843019372078</v>
      </c>
    </row>
    <row r="12" spans="1:26" ht="31.5" customHeight="1" x14ac:dyDescent="0.3">
      <c r="A12" s="424" t="s">
        <v>108</v>
      </c>
      <c r="B12" s="247" t="s">
        <v>40</v>
      </c>
      <c r="C12" s="248">
        <v>48</v>
      </c>
      <c r="D12" s="249">
        <v>19</v>
      </c>
      <c r="E12" s="250">
        <f>+D12+C12</f>
        <v>67</v>
      </c>
      <c r="F12" s="248">
        <v>8</v>
      </c>
      <c r="G12" s="249">
        <v>2</v>
      </c>
      <c r="H12" s="250">
        <f>+G12+F12</f>
        <v>10</v>
      </c>
      <c r="I12" s="248" t="s">
        <v>14</v>
      </c>
      <c r="J12" s="249" t="s">
        <v>14</v>
      </c>
      <c r="K12" s="250" t="s">
        <v>14</v>
      </c>
      <c r="L12" s="248" t="s">
        <v>14</v>
      </c>
      <c r="M12" s="249" t="s">
        <v>14</v>
      </c>
      <c r="N12" s="250" t="s">
        <v>14</v>
      </c>
      <c r="O12" s="248">
        <v>136</v>
      </c>
      <c r="P12" s="249">
        <v>28</v>
      </c>
      <c r="Q12" s="250">
        <f>+P12+O12</f>
        <v>164</v>
      </c>
      <c r="R12" s="248" t="s">
        <v>14</v>
      </c>
      <c r="S12" s="249" t="s">
        <v>14</v>
      </c>
      <c r="T12" s="250" t="s">
        <v>14</v>
      </c>
      <c r="U12" s="248">
        <v>4</v>
      </c>
      <c r="V12" s="249">
        <v>0</v>
      </c>
      <c r="W12" s="250">
        <f>+V12+U12</f>
        <v>4</v>
      </c>
      <c r="X12" s="248">
        <f>+C12+F12+O12+U12</f>
        <v>196</v>
      </c>
      <c r="Y12" s="248">
        <f>+D12+G12+P12+V12</f>
        <v>49</v>
      </c>
      <c r="Z12" s="250">
        <f>+Y12+X12</f>
        <v>245</v>
      </c>
    </row>
    <row r="13" spans="1:26" ht="31.5" customHeight="1" x14ac:dyDescent="0.3">
      <c r="A13" s="424"/>
      <c r="B13" s="243" t="s">
        <v>105</v>
      </c>
      <c r="C13" s="244">
        <f t="shared" ref="C13:Z13" si="6">C12/C$28</f>
        <v>0.16494845360824742</v>
      </c>
      <c r="D13" s="245">
        <f t="shared" si="6"/>
        <v>0.2087912087912088</v>
      </c>
      <c r="E13" s="246">
        <f t="shared" si="6"/>
        <v>0.17539267015706805</v>
      </c>
      <c r="F13" s="244">
        <f t="shared" si="6"/>
        <v>0.12698412698412698</v>
      </c>
      <c r="G13" s="245">
        <f t="shared" si="6"/>
        <v>0.13333333333333333</v>
      </c>
      <c r="H13" s="246">
        <f t="shared" si="6"/>
        <v>0.12820512820512819</v>
      </c>
      <c r="I13" s="244" t="s">
        <v>16</v>
      </c>
      <c r="J13" s="245" t="s">
        <v>16</v>
      </c>
      <c r="K13" s="246" t="s">
        <v>16</v>
      </c>
      <c r="L13" s="244" t="s">
        <v>16</v>
      </c>
      <c r="M13" s="245" t="s">
        <v>16</v>
      </c>
      <c r="N13" s="246" t="s">
        <v>16</v>
      </c>
      <c r="O13" s="244">
        <f t="shared" ref="O13:Q13" si="7">O12/O$28</f>
        <v>0.17369093231162197</v>
      </c>
      <c r="P13" s="245">
        <f t="shared" si="7"/>
        <v>0.16279069767441862</v>
      </c>
      <c r="Q13" s="246">
        <f t="shared" si="7"/>
        <v>0.17172774869109947</v>
      </c>
      <c r="R13" s="244" t="s">
        <v>16</v>
      </c>
      <c r="S13" s="245" t="s">
        <v>16</v>
      </c>
      <c r="T13" s="246" t="s">
        <v>16</v>
      </c>
      <c r="U13" s="244">
        <f t="shared" si="6"/>
        <v>6.25E-2</v>
      </c>
      <c r="V13" s="245">
        <f t="shared" si="6"/>
        <v>0</v>
      </c>
      <c r="W13" s="246">
        <f t="shared" si="6"/>
        <v>4.878048780487805E-2</v>
      </c>
      <c r="X13" s="244">
        <f t="shared" si="6"/>
        <v>0.16319733555370525</v>
      </c>
      <c r="Y13" s="244">
        <f t="shared" si="6"/>
        <v>0.16554054054054054</v>
      </c>
      <c r="Z13" s="246">
        <f t="shared" si="6"/>
        <v>0.16366065464261856</v>
      </c>
    </row>
    <row r="14" spans="1:26" ht="31.5" customHeight="1" x14ac:dyDescent="0.3">
      <c r="A14" s="424" t="s">
        <v>109</v>
      </c>
      <c r="B14" s="247" t="s">
        <v>40</v>
      </c>
      <c r="C14" s="248">
        <v>38</v>
      </c>
      <c r="D14" s="249">
        <v>19</v>
      </c>
      <c r="E14" s="250">
        <f>+D14+C14</f>
        <v>57</v>
      </c>
      <c r="F14" s="248">
        <v>9</v>
      </c>
      <c r="G14" s="249">
        <v>2</v>
      </c>
      <c r="H14" s="250">
        <f>+G14+F14</f>
        <v>11</v>
      </c>
      <c r="I14" s="248" t="s">
        <v>14</v>
      </c>
      <c r="J14" s="249" t="s">
        <v>14</v>
      </c>
      <c r="K14" s="250" t="s">
        <v>14</v>
      </c>
      <c r="L14" s="248" t="s">
        <v>14</v>
      </c>
      <c r="M14" s="249" t="s">
        <v>14</v>
      </c>
      <c r="N14" s="250" t="s">
        <v>14</v>
      </c>
      <c r="O14" s="248">
        <v>133</v>
      </c>
      <c r="P14" s="249">
        <v>24</v>
      </c>
      <c r="Q14" s="250">
        <f>+P14+O14</f>
        <v>157</v>
      </c>
      <c r="R14" s="248" t="s">
        <v>14</v>
      </c>
      <c r="S14" s="249" t="s">
        <v>14</v>
      </c>
      <c r="T14" s="250" t="s">
        <v>14</v>
      </c>
      <c r="U14" s="248">
        <v>9</v>
      </c>
      <c r="V14" s="249">
        <v>2</v>
      </c>
      <c r="W14" s="250">
        <f>+V14+U14</f>
        <v>11</v>
      </c>
      <c r="X14" s="248">
        <f>+C14+F14+O14+U14</f>
        <v>189</v>
      </c>
      <c r="Y14" s="248">
        <f>+D14+G14+P14+V14</f>
        <v>47</v>
      </c>
      <c r="Z14" s="250">
        <f>+Y14+X14</f>
        <v>236</v>
      </c>
    </row>
    <row r="15" spans="1:26" ht="31.5" customHeight="1" x14ac:dyDescent="0.3">
      <c r="A15" s="424"/>
      <c r="B15" s="243" t="s">
        <v>105</v>
      </c>
      <c r="C15" s="244">
        <f t="shared" ref="C15:Z15" si="8">C14/C$28</f>
        <v>0.13058419243986255</v>
      </c>
      <c r="D15" s="245">
        <f t="shared" si="8"/>
        <v>0.2087912087912088</v>
      </c>
      <c r="E15" s="246">
        <f t="shared" si="8"/>
        <v>0.14921465968586387</v>
      </c>
      <c r="F15" s="244">
        <f t="shared" si="8"/>
        <v>0.14285714285714285</v>
      </c>
      <c r="G15" s="245">
        <f t="shared" si="8"/>
        <v>0.13333333333333333</v>
      </c>
      <c r="H15" s="246">
        <f t="shared" si="8"/>
        <v>0.14102564102564102</v>
      </c>
      <c r="I15" s="244" t="s">
        <v>16</v>
      </c>
      <c r="J15" s="245" t="s">
        <v>16</v>
      </c>
      <c r="K15" s="246" t="s">
        <v>16</v>
      </c>
      <c r="L15" s="244" t="s">
        <v>16</v>
      </c>
      <c r="M15" s="245" t="s">
        <v>16</v>
      </c>
      <c r="N15" s="246" t="s">
        <v>16</v>
      </c>
      <c r="O15" s="244">
        <f t="shared" ref="O15:Q15" si="9">O14/O$28</f>
        <v>0.16985951468710089</v>
      </c>
      <c r="P15" s="245">
        <f t="shared" si="9"/>
        <v>0.13953488372093023</v>
      </c>
      <c r="Q15" s="246">
        <f t="shared" si="9"/>
        <v>0.1643979057591623</v>
      </c>
      <c r="R15" s="244" t="s">
        <v>16</v>
      </c>
      <c r="S15" s="245" t="s">
        <v>16</v>
      </c>
      <c r="T15" s="246" t="s">
        <v>16</v>
      </c>
      <c r="U15" s="244">
        <f t="shared" si="8"/>
        <v>0.140625</v>
      </c>
      <c r="V15" s="245">
        <f t="shared" si="8"/>
        <v>0.1111111111111111</v>
      </c>
      <c r="W15" s="246">
        <f t="shared" si="8"/>
        <v>0.13414634146341464</v>
      </c>
      <c r="X15" s="244">
        <f t="shared" si="8"/>
        <v>0.15736885928393005</v>
      </c>
      <c r="Y15" s="244">
        <f t="shared" si="8"/>
        <v>0.15878378378378377</v>
      </c>
      <c r="Z15" s="246">
        <f t="shared" si="8"/>
        <v>0.15764863059452239</v>
      </c>
    </row>
    <row r="16" spans="1:26" ht="31.5" customHeight="1" x14ac:dyDescent="0.3">
      <c r="A16" s="424" t="s">
        <v>110</v>
      </c>
      <c r="B16" s="247" t="s">
        <v>40</v>
      </c>
      <c r="C16" s="248">
        <v>45</v>
      </c>
      <c r="D16" s="249">
        <v>8</v>
      </c>
      <c r="E16" s="250">
        <f>+D16+C16</f>
        <v>53</v>
      </c>
      <c r="F16" s="248">
        <v>6</v>
      </c>
      <c r="G16" s="249">
        <v>1</v>
      </c>
      <c r="H16" s="250">
        <f>+G16+F16</f>
        <v>7</v>
      </c>
      <c r="I16" s="248" t="s">
        <v>14</v>
      </c>
      <c r="J16" s="249" t="s">
        <v>14</v>
      </c>
      <c r="K16" s="250" t="s">
        <v>14</v>
      </c>
      <c r="L16" s="248" t="s">
        <v>14</v>
      </c>
      <c r="M16" s="249" t="s">
        <v>14</v>
      </c>
      <c r="N16" s="250" t="s">
        <v>14</v>
      </c>
      <c r="O16" s="248">
        <v>108</v>
      </c>
      <c r="P16" s="249">
        <v>16</v>
      </c>
      <c r="Q16" s="250">
        <f>+P16+O16</f>
        <v>124</v>
      </c>
      <c r="R16" s="248" t="s">
        <v>14</v>
      </c>
      <c r="S16" s="249" t="s">
        <v>14</v>
      </c>
      <c r="T16" s="250" t="s">
        <v>14</v>
      </c>
      <c r="U16" s="248">
        <v>12</v>
      </c>
      <c r="V16" s="249">
        <v>2</v>
      </c>
      <c r="W16" s="250">
        <f>+V16+U16</f>
        <v>14</v>
      </c>
      <c r="X16" s="248">
        <f>+C16+F16+O16+U16</f>
        <v>171</v>
      </c>
      <c r="Y16" s="248">
        <f>+D16+G16+P16+V16</f>
        <v>27</v>
      </c>
      <c r="Z16" s="250">
        <f>+Y16+X16</f>
        <v>198</v>
      </c>
    </row>
    <row r="17" spans="1:26" ht="31.5" customHeight="1" x14ac:dyDescent="0.3">
      <c r="A17" s="424"/>
      <c r="B17" s="243" t="s">
        <v>105</v>
      </c>
      <c r="C17" s="244">
        <f t="shared" ref="C17:Z17" si="10">C16/C$28</f>
        <v>0.15463917525773196</v>
      </c>
      <c r="D17" s="245">
        <f t="shared" si="10"/>
        <v>8.7912087912087919E-2</v>
      </c>
      <c r="E17" s="246">
        <f t="shared" si="10"/>
        <v>0.13874345549738221</v>
      </c>
      <c r="F17" s="244">
        <f t="shared" si="10"/>
        <v>9.5238095238095233E-2</v>
      </c>
      <c r="G17" s="245">
        <f t="shared" si="10"/>
        <v>6.6666666666666666E-2</v>
      </c>
      <c r="H17" s="246">
        <f t="shared" si="10"/>
        <v>8.9743589743589744E-2</v>
      </c>
      <c r="I17" s="244" t="s">
        <v>16</v>
      </c>
      <c r="J17" s="245" t="s">
        <v>16</v>
      </c>
      <c r="K17" s="246" t="s">
        <v>16</v>
      </c>
      <c r="L17" s="244" t="s">
        <v>16</v>
      </c>
      <c r="M17" s="245" t="s">
        <v>16</v>
      </c>
      <c r="N17" s="246" t="s">
        <v>16</v>
      </c>
      <c r="O17" s="244">
        <f t="shared" ref="O17:Q17" si="11">O16/O$28</f>
        <v>0.13793103448275862</v>
      </c>
      <c r="P17" s="245">
        <f t="shared" si="11"/>
        <v>9.3023255813953487E-2</v>
      </c>
      <c r="Q17" s="246">
        <f t="shared" si="11"/>
        <v>0.12984293193717278</v>
      </c>
      <c r="R17" s="244" t="s">
        <v>16</v>
      </c>
      <c r="S17" s="245" t="s">
        <v>16</v>
      </c>
      <c r="T17" s="246" t="s">
        <v>16</v>
      </c>
      <c r="U17" s="244">
        <f t="shared" si="10"/>
        <v>0.1875</v>
      </c>
      <c r="V17" s="245">
        <f t="shared" si="10"/>
        <v>0.1111111111111111</v>
      </c>
      <c r="W17" s="246">
        <f t="shared" si="10"/>
        <v>0.17073170731707318</v>
      </c>
      <c r="X17" s="244">
        <f t="shared" si="10"/>
        <v>0.14238134887593673</v>
      </c>
      <c r="Y17" s="244">
        <f t="shared" si="10"/>
        <v>9.1216216216216214E-2</v>
      </c>
      <c r="Z17" s="246">
        <f t="shared" si="10"/>
        <v>0.13226452905811623</v>
      </c>
    </row>
    <row r="18" spans="1:26" ht="31.5" customHeight="1" x14ac:dyDescent="0.3">
      <c r="A18" s="424" t="s">
        <v>111</v>
      </c>
      <c r="B18" s="247" t="s">
        <v>40</v>
      </c>
      <c r="C18" s="248">
        <v>46</v>
      </c>
      <c r="D18" s="249">
        <v>9</v>
      </c>
      <c r="E18" s="250">
        <f>+D18+C18</f>
        <v>55</v>
      </c>
      <c r="F18" s="248">
        <v>10</v>
      </c>
      <c r="G18" s="249">
        <v>2</v>
      </c>
      <c r="H18" s="250">
        <f>+G18+F18</f>
        <v>12</v>
      </c>
      <c r="I18" s="248" t="s">
        <v>14</v>
      </c>
      <c r="J18" s="249" t="s">
        <v>14</v>
      </c>
      <c r="K18" s="250" t="s">
        <v>14</v>
      </c>
      <c r="L18" s="248" t="s">
        <v>14</v>
      </c>
      <c r="M18" s="249" t="s">
        <v>14</v>
      </c>
      <c r="N18" s="250" t="s">
        <v>14</v>
      </c>
      <c r="O18" s="248">
        <v>99</v>
      </c>
      <c r="P18" s="249">
        <v>15</v>
      </c>
      <c r="Q18" s="250">
        <f>+P18+O18</f>
        <v>114</v>
      </c>
      <c r="R18" s="248" t="s">
        <v>14</v>
      </c>
      <c r="S18" s="249" t="s">
        <v>14</v>
      </c>
      <c r="T18" s="250" t="s">
        <v>14</v>
      </c>
      <c r="U18" s="248">
        <v>12</v>
      </c>
      <c r="V18" s="249">
        <v>4</v>
      </c>
      <c r="W18" s="250">
        <f>+V18+U18</f>
        <v>16</v>
      </c>
      <c r="X18" s="248">
        <f>+C18+F18+O18+U18</f>
        <v>167</v>
      </c>
      <c r="Y18" s="248">
        <f>+D18+G18+P18+V18</f>
        <v>30</v>
      </c>
      <c r="Z18" s="250">
        <f>+Y18+X18</f>
        <v>197</v>
      </c>
    </row>
    <row r="19" spans="1:26" ht="31.5" customHeight="1" x14ac:dyDescent="0.3">
      <c r="A19" s="424"/>
      <c r="B19" s="243" t="s">
        <v>105</v>
      </c>
      <c r="C19" s="244">
        <f t="shared" ref="C19:Z19" si="12">C18/C$28</f>
        <v>0.15807560137457044</v>
      </c>
      <c r="D19" s="245">
        <f t="shared" si="12"/>
        <v>9.8901098901098897E-2</v>
      </c>
      <c r="E19" s="246">
        <f t="shared" si="12"/>
        <v>0.14397905759162305</v>
      </c>
      <c r="F19" s="244">
        <f t="shared" si="12"/>
        <v>0.15873015873015872</v>
      </c>
      <c r="G19" s="245">
        <f t="shared" si="12"/>
        <v>0.13333333333333333</v>
      </c>
      <c r="H19" s="246">
        <f t="shared" si="12"/>
        <v>0.15384615384615385</v>
      </c>
      <c r="I19" s="244" t="s">
        <v>16</v>
      </c>
      <c r="J19" s="245" t="s">
        <v>16</v>
      </c>
      <c r="K19" s="246" t="s">
        <v>16</v>
      </c>
      <c r="L19" s="244" t="s">
        <v>16</v>
      </c>
      <c r="M19" s="245" t="s">
        <v>16</v>
      </c>
      <c r="N19" s="246" t="s">
        <v>16</v>
      </c>
      <c r="O19" s="244">
        <f t="shared" ref="O19:Q19" si="13">O18/O$28</f>
        <v>0.12643678160919541</v>
      </c>
      <c r="P19" s="245">
        <f t="shared" si="13"/>
        <v>8.7209302325581398E-2</v>
      </c>
      <c r="Q19" s="246">
        <f t="shared" si="13"/>
        <v>0.11937172774869111</v>
      </c>
      <c r="R19" s="244" t="s">
        <v>16</v>
      </c>
      <c r="S19" s="245" t="s">
        <v>16</v>
      </c>
      <c r="T19" s="246" t="s">
        <v>16</v>
      </c>
      <c r="U19" s="244">
        <f t="shared" si="12"/>
        <v>0.1875</v>
      </c>
      <c r="V19" s="245">
        <f t="shared" si="12"/>
        <v>0.22222222222222221</v>
      </c>
      <c r="W19" s="246">
        <f t="shared" si="12"/>
        <v>0.1951219512195122</v>
      </c>
      <c r="X19" s="244">
        <f t="shared" si="12"/>
        <v>0.13905079100749376</v>
      </c>
      <c r="Y19" s="244">
        <f t="shared" si="12"/>
        <v>0.10135135135135136</v>
      </c>
      <c r="Z19" s="246">
        <f t="shared" si="12"/>
        <v>0.13159652638610556</v>
      </c>
    </row>
    <row r="20" spans="1:26" ht="31.5" customHeight="1" x14ac:dyDescent="0.3">
      <c r="A20" s="424" t="s">
        <v>112</v>
      </c>
      <c r="B20" s="247" t="s">
        <v>40</v>
      </c>
      <c r="C20" s="248">
        <v>37</v>
      </c>
      <c r="D20" s="249">
        <v>3</v>
      </c>
      <c r="E20" s="250">
        <f>+D20+C20</f>
        <v>40</v>
      </c>
      <c r="F20" s="248">
        <v>3</v>
      </c>
      <c r="G20" s="249">
        <v>1</v>
      </c>
      <c r="H20" s="250">
        <f>+G20+F20</f>
        <v>4</v>
      </c>
      <c r="I20" s="248" t="s">
        <v>14</v>
      </c>
      <c r="J20" s="249" t="s">
        <v>14</v>
      </c>
      <c r="K20" s="250" t="s">
        <v>14</v>
      </c>
      <c r="L20" s="248" t="s">
        <v>14</v>
      </c>
      <c r="M20" s="249" t="s">
        <v>14</v>
      </c>
      <c r="N20" s="250" t="s">
        <v>14</v>
      </c>
      <c r="O20" s="248">
        <v>72</v>
      </c>
      <c r="P20" s="249">
        <v>30</v>
      </c>
      <c r="Q20" s="250">
        <f>+P20+O20</f>
        <v>102</v>
      </c>
      <c r="R20" s="248" t="s">
        <v>14</v>
      </c>
      <c r="S20" s="249" t="s">
        <v>14</v>
      </c>
      <c r="T20" s="250" t="s">
        <v>14</v>
      </c>
      <c r="U20" s="248">
        <v>8</v>
      </c>
      <c r="V20" s="249">
        <v>2</v>
      </c>
      <c r="W20" s="250">
        <f>+V20+U20</f>
        <v>10</v>
      </c>
      <c r="X20" s="248">
        <f>+C20+F20+O20+U20</f>
        <v>120</v>
      </c>
      <c r="Y20" s="248">
        <f>+D20+G20+P20+V20</f>
        <v>36</v>
      </c>
      <c r="Z20" s="250">
        <f>+Y20+X20</f>
        <v>156</v>
      </c>
    </row>
    <row r="21" spans="1:26" ht="31.5" customHeight="1" x14ac:dyDescent="0.3">
      <c r="A21" s="424"/>
      <c r="B21" s="243" t="s">
        <v>105</v>
      </c>
      <c r="C21" s="244">
        <f t="shared" ref="C21:Z21" si="14">C20/C$28</f>
        <v>0.12714776632302405</v>
      </c>
      <c r="D21" s="245">
        <f t="shared" si="14"/>
        <v>3.2967032967032968E-2</v>
      </c>
      <c r="E21" s="246">
        <f t="shared" si="14"/>
        <v>0.10471204188481675</v>
      </c>
      <c r="F21" s="244">
        <f t="shared" si="14"/>
        <v>4.7619047619047616E-2</v>
      </c>
      <c r="G21" s="245">
        <f t="shared" si="14"/>
        <v>6.6666666666666666E-2</v>
      </c>
      <c r="H21" s="246">
        <f t="shared" si="14"/>
        <v>5.128205128205128E-2</v>
      </c>
      <c r="I21" s="244" t="s">
        <v>16</v>
      </c>
      <c r="J21" s="245" t="s">
        <v>16</v>
      </c>
      <c r="K21" s="246" t="s">
        <v>16</v>
      </c>
      <c r="L21" s="244" t="s">
        <v>16</v>
      </c>
      <c r="M21" s="245" t="s">
        <v>16</v>
      </c>
      <c r="N21" s="246" t="s">
        <v>16</v>
      </c>
      <c r="O21" s="244">
        <f t="shared" ref="O21:Q21" si="15">O20/O$28</f>
        <v>9.1954022988505746E-2</v>
      </c>
      <c r="P21" s="245">
        <f t="shared" si="15"/>
        <v>0.1744186046511628</v>
      </c>
      <c r="Q21" s="246">
        <f t="shared" si="15"/>
        <v>0.10680628272251309</v>
      </c>
      <c r="R21" s="244" t="s">
        <v>16</v>
      </c>
      <c r="S21" s="245" t="s">
        <v>16</v>
      </c>
      <c r="T21" s="246" t="s">
        <v>16</v>
      </c>
      <c r="U21" s="244">
        <f t="shared" si="14"/>
        <v>0.125</v>
      </c>
      <c r="V21" s="245">
        <f t="shared" si="14"/>
        <v>0.1111111111111111</v>
      </c>
      <c r="W21" s="246">
        <f t="shared" si="14"/>
        <v>0.12195121951219512</v>
      </c>
      <c r="X21" s="244">
        <f t="shared" si="14"/>
        <v>9.9916736053288921E-2</v>
      </c>
      <c r="Y21" s="244">
        <f t="shared" si="14"/>
        <v>0.12162162162162163</v>
      </c>
      <c r="Z21" s="246">
        <f t="shared" si="14"/>
        <v>0.10420841683366733</v>
      </c>
    </row>
    <row r="22" spans="1:26" ht="31.5" customHeight="1" x14ac:dyDescent="0.3">
      <c r="A22" s="424" t="s">
        <v>113</v>
      </c>
      <c r="B22" s="247" t="s">
        <v>40</v>
      </c>
      <c r="C22" s="248">
        <v>15</v>
      </c>
      <c r="D22" s="249">
        <v>3</v>
      </c>
      <c r="E22" s="250">
        <f>+D22+C22</f>
        <v>18</v>
      </c>
      <c r="F22" s="248">
        <v>2</v>
      </c>
      <c r="G22" s="249">
        <v>1</v>
      </c>
      <c r="H22" s="250">
        <f>+G22+F22</f>
        <v>3</v>
      </c>
      <c r="I22" s="248" t="s">
        <v>14</v>
      </c>
      <c r="J22" s="249" t="s">
        <v>14</v>
      </c>
      <c r="K22" s="250" t="s">
        <v>14</v>
      </c>
      <c r="L22" s="248" t="s">
        <v>14</v>
      </c>
      <c r="M22" s="249" t="s">
        <v>14</v>
      </c>
      <c r="N22" s="250" t="s">
        <v>14</v>
      </c>
      <c r="O22" s="248">
        <v>41</v>
      </c>
      <c r="P22" s="249">
        <v>12</v>
      </c>
      <c r="Q22" s="250">
        <f>+P22+O22</f>
        <v>53</v>
      </c>
      <c r="R22" s="248" t="s">
        <v>14</v>
      </c>
      <c r="S22" s="249" t="s">
        <v>14</v>
      </c>
      <c r="T22" s="250" t="s">
        <v>14</v>
      </c>
      <c r="U22" s="248">
        <v>3</v>
      </c>
      <c r="V22" s="249">
        <v>1</v>
      </c>
      <c r="W22" s="250">
        <f>+V22+U22</f>
        <v>4</v>
      </c>
      <c r="X22" s="248">
        <f>+C22+F22+O22+U22</f>
        <v>61</v>
      </c>
      <c r="Y22" s="248">
        <f>+D22+G22+P22+V22</f>
        <v>17</v>
      </c>
      <c r="Z22" s="250">
        <f>+Y22+X22</f>
        <v>78</v>
      </c>
    </row>
    <row r="23" spans="1:26" ht="31.5" customHeight="1" x14ac:dyDescent="0.3">
      <c r="A23" s="424"/>
      <c r="B23" s="243" t="s">
        <v>105</v>
      </c>
      <c r="C23" s="244">
        <f t="shared" ref="C23:Z23" si="16">C22/C$28</f>
        <v>5.1546391752577317E-2</v>
      </c>
      <c r="D23" s="245">
        <f t="shared" si="16"/>
        <v>3.2967032967032968E-2</v>
      </c>
      <c r="E23" s="246">
        <f t="shared" si="16"/>
        <v>4.712041884816754E-2</v>
      </c>
      <c r="F23" s="244">
        <f t="shared" si="16"/>
        <v>3.1746031746031744E-2</v>
      </c>
      <c r="G23" s="245">
        <f t="shared" si="16"/>
        <v>6.6666666666666666E-2</v>
      </c>
      <c r="H23" s="246">
        <f t="shared" si="16"/>
        <v>3.8461538461538464E-2</v>
      </c>
      <c r="I23" s="244" t="s">
        <v>16</v>
      </c>
      <c r="J23" s="245" t="s">
        <v>16</v>
      </c>
      <c r="K23" s="246" t="s">
        <v>16</v>
      </c>
      <c r="L23" s="244" t="s">
        <v>16</v>
      </c>
      <c r="M23" s="245" t="s">
        <v>16</v>
      </c>
      <c r="N23" s="246" t="s">
        <v>16</v>
      </c>
      <c r="O23" s="244">
        <f t="shared" ref="O23:Q23" si="17">O22/O$28</f>
        <v>5.2362707535121331E-2</v>
      </c>
      <c r="P23" s="245">
        <f t="shared" si="17"/>
        <v>6.9767441860465115E-2</v>
      </c>
      <c r="Q23" s="246">
        <f t="shared" si="17"/>
        <v>5.549738219895288E-2</v>
      </c>
      <c r="R23" s="244" t="s">
        <v>16</v>
      </c>
      <c r="S23" s="245" t="s">
        <v>16</v>
      </c>
      <c r="T23" s="246" t="s">
        <v>16</v>
      </c>
      <c r="U23" s="244">
        <f t="shared" si="16"/>
        <v>4.6875E-2</v>
      </c>
      <c r="V23" s="245">
        <f t="shared" si="16"/>
        <v>5.5555555555555552E-2</v>
      </c>
      <c r="W23" s="246">
        <f t="shared" si="16"/>
        <v>4.878048780487805E-2</v>
      </c>
      <c r="X23" s="244">
        <f t="shared" si="16"/>
        <v>5.0791007493755203E-2</v>
      </c>
      <c r="Y23" s="244">
        <f t="shared" si="16"/>
        <v>5.7432432432432436E-2</v>
      </c>
      <c r="Z23" s="246">
        <f t="shared" si="16"/>
        <v>5.2104208416833664E-2</v>
      </c>
    </row>
    <row r="24" spans="1:26" ht="31.5" customHeight="1" x14ac:dyDescent="0.3">
      <c r="A24" s="424" t="s">
        <v>114</v>
      </c>
      <c r="B24" s="247" t="s">
        <v>40</v>
      </c>
      <c r="C24" s="248">
        <v>14</v>
      </c>
      <c r="D24" s="249">
        <v>3</v>
      </c>
      <c r="E24" s="250">
        <f>+D24+C24</f>
        <v>17</v>
      </c>
      <c r="F24" s="248">
        <v>4</v>
      </c>
      <c r="G24" s="249">
        <v>0</v>
      </c>
      <c r="H24" s="250">
        <f>+G24+F24</f>
        <v>4</v>
      </c>
      <c r="I24" s="248" t="s">
        <v>14</v>
      </c>
      <c r="J24" s="249" t="s">
        <v>14</v>
      </c>
      <c r="K24" s="250" t="s">
        <v>14</v>
      </c>
      <c r="L24" s="248" t="s">
        <v>14</v>
      </c>
      <c r="M24" s="249" t="s">
        <v>14</v>
      </c>
      <c r="N24" s="250" t="s">
        <v>14</v>
      </c>
      <c r="O24" s="248">
        <v>15</v>
      </c>
      <c r="P24" s="249">
        <v>11</v>
      </c>
      <c r="Q24" s="250">
        <f>+P24+O24</f>
        <v>26</v>
      </c>
      <c r="R24" s="248" t="s">
        <v>14</v>
      </c>
      <c r="S24" s="249" t="s">
        <v>14</v>
      </c>
      <c r="T24" s="250" t="s">
        <v>14</v>
      </c>
      <c r="U24" s="248">
        <v>2</v>
      </c>
      <c r="V24" s="249">
        <v>2</v>
      </c>
      <c r="W24" s="250">
        <f>+V24+U24</f>
        <v>4</v>
      </c>
      <c r="X24" s="248">
        <f>+C24+F24+O24+U24</f>
        <v>35</v>
      </c>
      <c r="Y24" s="248">
        <f>+D24+G24+P24+V24</f>
        <v>16</v>
      </c>
      <c r="Z24" s="250">
        <f>+Y24+X24</f>
        <v>51</v>
      </c>
    </row>
    <row r="25" spans="1:26" ht="31.5" customHeight="1" x14ac:dyDescent="0.3">
      <c r="A25" s="424"/>
      <c r="B25" s="243" t="s">
        <v>105</v>
      </c>
      <c r="C25" s="244">
        <f t="shared" ref="C25:Z25" si="18">C24/C$28</f>
        <v>4.8109965635738834E-2</v>
      </c>
      <c r="D25" s="245">
        <f t="shared" si="18"/>
        <v>3.2967032967032968E-2</v>
      </c>
      <c r="E25" s="246">
        <f t="shared" si="18"/>
        <v>4.4502617801047119E-2</v>
      </c>
      <c r="F25" s="244">
        <f t="shared" si="18"/>
        <v>6.3492063492063489E-2</v>
      </c>
      <c r="G25" s="245">
        <f t="shared" si="18"/>
        <v>0</v>
      </c>
      <c r="H25" s="246">
        <f t="shared" si="18"/>
        <v>5.128205128205128E-2</v>
      </c>
      <c r="I25" s="244" t="s">
        <v>16</v>
      </c>
      <c r="J25" s="245" t="s">
        <v>16</v>
      </c>
      <c r="K25" s="246" t="s">
        <v>16</v>
      </c>
      <c r="L25" s="244" t="s">
        <v>16</v>
      </c>
      <c r="M25" s="245" t="s">
        <v>16</v>
      </c>
      <c r="N25" s="246" t="s">
        <v>16</v>
      </c>
      <c r="O25" s="244">
        <f t="shared" ref="O25:Q25" si="19">O24/O$28</f>
        <v>1.9157088122605363E-2</v>
      </c>
      <c r="P25" s="245">
        <f t="shared" si="19"/>
        <v>6.3953488372093026E-2</v>
      </c>
      <c r="Q25" s="246">
        <f t="shared" si="19"/>
        <v>2.7225130890052355E-2</v>
      </c>
      <c r="R25" s="244" t="s">
        <v>16</v>
      </c>
      <c r="S25" s="245" t="s">
        <v>16</v>
      </c>
      <c r="T25" s="246" t="s">
        <v>16</v>
      </c>
      <c r="U25" s="244">
        <f t="shared" si="18"/>
        <v>3.125E-2</v>
      </c>
      <c r="V25" s="245">
        <f t="shared" si="18"/>
        <v>0.1111111111111111</v>
      </c>
      <c r="W25" s="246">
        <f t="shared" si="18"/>
        <v>4.878048780487805E-2</v>
      </c>
      <c r="X25" s="244">
        <f t="shared" si="18"/>
        <v>2.9142381348875937E-2</v>
      </c>
      <c r="Y25" s="244">
        <f t="shared" si="18"/>
        <v>5.4054054054054057E-2</v>
      </c>
      <c r="Z25" s="246">
        <f t="shared" si="18"/>
        <v>3.406813627254509E-2</v>
      </c>
    </row>
    <row r="26" spans="1:26" ht="31.5" customHeight="1" x14ac:dyDescent="0.3">
      <c r="A26" s="424" t="s">
        <v>115</v>
      </c>
      <c r="B26" s="247" t="s">
        <v>40</v>
      </c>
      <c r="C26" s="248">
        <v>4</v>
      </c>
      <c r="D26" s="249">
        <v>3</v>
      </c>
      <c r="E26" s="250">
        <f>+D26+C26</f>
        <v>7</v>
      </c>
      <c r="F26" s="248">
        <v>4</v>
      </c>
      <c r="G26" s="249">
        <v>0</v>
      </c>
      <c r="H26" s="250">
        <f>+G26+F26</f>
        <v>4</v>
      </c>
      <c r="I26" s="248" t="s">
        <v>14</v>
      </c>
      <c r="J26" s="249" t="s">
        <v>14</v>
      </c>
      <c r="K26" s="250" t="s">
        <v>14</v>
      </c>
      <c r="L26" s="248" t="s">
        <v>14</v>
      </c>
      <c r="M26" s="249" t="s">
        <v>14</v>
      </c>
      <c r="N26" s="250" t="s">
        <v>14</v>
      </c>
      <c r="O26" s="248">
        <v>27</v>
      </c>
      <c r="P26" s="249">
        <v>7</v>
      </c>
      <c r="Q26" s="250">
        <f>+P26+O26</f>
        <v>34</v>
      </c>
      <c r="R26" s="248" t="s">
        <v>14</v>
      </c>
      <c r="S26" s="249" t="s">
        <v>14</v>
      </c>
      <c r="T26" s="250" t="s">
        <v>14</v>
      </c>
      <c r="U26" s="248">
        <v>2</v>
      </c>
      <c r="V26" s="249">
        <v>3</v>
      </c>
      <c r="W26" s="250">
        <f>+V26+U26</f>
        <v>5</v>
      </c>
      <c r="X26" s="248">
        <f>+C26+F26+O26+U26</f>
        <v>37</v>
      </c>
      <c r="Y26" s="248">
        <f>+D26+G26+P26+V26</f>
        <v>13</v>
      </c>
      <c r="Z26" s="250">
        <f>+Y26+X26</f>
        <v>50</v>
      </c>
    </row>
    <row r="27" spans="1:26" ht="31.5" customHeight="1" thickBot="1" x14ac:dyDescent="0.35">
      <c r="A27" s="427"/>
      <c r="B27" s="251" t="s">
        <v>105</v>
      </c>
      <c r="C27" s="252">
        <f t="shared" ref="C27:Z27" si="20">C26/C$28</f>
        <v>1.3745704467353952E-2</v>
      </c>
      <c r="D27" s="253">
        <f t="shared" si="20"/>
        <v>3.2967032967032968E-2</v>
      </c>
      <c r="E27" s="254">
        <f t="shared" si="20"/>
        <v>1.832460732984293E-2</v>
      </c>
      <c r="F27" s="252">
        <f t="shared" si="20"/>
        <v>6.3492063492063489E-2</v>
      </c>
      <c r="G27" s="253">
        <f t="shared" si="20"/>
        <v>0</v>
      </c>
      <c r="H27" s="254">
        <f t="shared" si="20"/>
        <v>5.128205128205128E-2</v>
      </c>
      <c r="I27" s="252" t="s">
        <v>16</v>
      </c>
      <c r="J27" s="253" t="s">
        <v>16</v>
      </c>
      <c r="K27" s="254" t="s">
        <v>16</v>
      </c>
      <c r="L27" s="252" t="s">
        <v>16</v>
      </c>
      <c r="M27" s="253" t="s">
        <v>16</v>
      </c>
      <c r="N27" s="254" t="s">
        <v>16</v>
      </c>
      <c r="O27" s="252">
        <f t="shared" ref="O27:Q27" si="21">O26/O$28</f>
        <v>3.4482758620689655E-2</v>
      </c>
      <c r="P27" s="253">
        <f t="shared" si="21"/>
        <v>4.0697674418604654E-2</v>
      </c>
      <c r="Q27" s="254">
        <f t="shared" si="21"/>
        <v>3.5602094240837698E-2</v>
      </c>
      <c r="R27" s="252" t="s">
        <v>16</v>
      </c>
      <c r="S27" s="253" t="s">
        <v>16</v>
      </c>
      <c r="T27" s="254" t="s">
        <v>16</v>
      </c>
      <c r="U27" s="252">
        <f t="shared" si="20"/>
        <v>3.125E-2</v>
      </c>
      <c r="V27" s="253">
        <f t="shared" si="20"/>
        <v>0.16666666666666666</v>
      </c>
      <c r="W27" s="254">
        <f t="shared" si="20"/>
        <v>6.097560975609756E-2</v>
      </c>
      <c r="X27" s="252">
        <f t="shared" si="20"/>
        <v>3.0807660283097418E-2</v>
      </c>
      <c r="Y27" s="252">
        <f t="shared" si="20"/>
        <v>4.3918918918918921E-2</v>
      </c>
      <c r="Z27" s="254">
        <f t="shared" si="20"/>
        <v>3.3400133600534405E-2</v>
      </c>
    </row>
    <row r="28" spans="1:26" ht="31.5" customHeight="1" x14ac:dyDescent="0.3">
      <c r="A28" s="420" t="s">
        <v>116</v>
      </c>
      <c r="B28" s="239" t="s">
        <v>40</v>
      </c>
      <c r="C28" s="255">
        <f t="shared" ref="C28:H28" si="22">+C6+C8+C10+C12+C14+C16+C18+C20+C22+C24+C26</f>
        <v>291</v>
      </c>
      <c r="D28" s="256">
        <f t="shared" si="22"/>
        <v>91</v>
      </c>
      <c r="E28" s="257">
        <f t="shared" si="22"/>
        <v>382</v>
      </c>
      <c r="F28" s="255">
        <f t="shared" si="22"/>
        <v>63</v>
      </c>
      <c r="G28" s="256">
        <f t="shared" si="22"/>
        <v>15</v>
      </c>
      <c r="H28" s="257">
        <f t="shared" si="22"/>
        <v>78</v>
      </c>
      <c r="I28" s="255" t="s">
        <v>14</v>
      </c>
      <c r="J28" s="256" t="s">
        <v>14</v>
      </c>
      <c r="K28" s="257" t="s">
        <v>14</v>
      </c>
      <c r="L28" s="255" t="s">
        <v>14</v>
      </c>
      <c r="M28" s="256" t="s">
        <v>14</v>
      </c>
      <c r="N28" s="257" t="s">
        <v>14</v>
      </c>
      <c r="O28" s="255">
        <f t="shared" ref="O28:Z28" si="23">+O6+O8+O10+O12+O14+O16+O18+O20+O22+O24+O26</f>
        <v>783</v>
      </c>
      <c r="P28" s="256">
        <f t="shared" si="23"/>
        <v>172</v>
      </c>
      <c r="Q28" s="257">
        <f t="shared" si="23"/>
        <v>955</v>
      </c>
      <c r="R28" s="255" t="s">
        <v>14</v>
      </c>
      <c r="S28" s="256" t="s">
        <v>14</v>
      </c>
      <c r="T28" s="257" t="s">
        <v>14</v>
      </c>
      <c r="U28" s="255">
        <f t="shared" si="23"/>
        <v>64</v>
      </c>
      <c r="V28" s="256">
        <f t="shared" si="23"/>
        <v>18</v>
      </c>
      <c r="W28" s="257">
        <f t="shared" si="23"/>
        <v>82</v>
      </c>
      <c r="X28" s="255">
        <f t="shared" si="23"/>
        <v>1201</v>
      </c>
      <c r="Y28" s="255">
        <f t="shared" si="23"/>
        <v>296</v>
      </c>
      <c r="Z28" s="257">
        <f t="shared" si="23"/>
        <v>1497</v>
      </c>
    </row>
    <row r="29" spans="1:26" ht="31.5" customHeight="1" thickBot="1" x14ac:dyDescent="0.35">
      <c r="A29" s="428"/>
      <c r="B29" s="258" t="s">
        <v>105</v>
      </c>
      <c r="C29" s="259">
        <f t="shared" ref="C29:Z29" si="24">C28/C$28</f>
        <v>1</v>
      </c>
      <c r="D29" s="260">
        <f t="shared" si="24"/>
        <v>1</v>
      </c>
      <c r="E29" s="261">
        <f t="shared" si="24"/>
        <v>1</v>
      </c>
      <c r="F29" s="259">
        <f t="shared" si="24"/>
        <v>1</v>
      </c>
      <c r="G29" s="260">
        <f t="shared" si="24"/>
        <v>1</v>
      </c>
      <c r="H29" s="261">
        <f t="shared" si="24"/>
        <v>1</v>
      </c>
      <c r="I29" s="259" t="s">
        <v>16</v>
      </c>
      <c r="J29" s="260" t="s">
        <v>16</v>
      </c>
      <c r="K29" s="261" t="s">
        <v>16</v>
      </c>
      <c r="L29" s="259" t="s">
        <v>16</v>
      </c>
      <c r="M29" s="260" t="s">
        <v>16</v>
      </c>
      <c r="N29" s="261" t="s">
        <v>16</v>
      </c>
      <c r="O29" s="259">
        <f t="shared" ref="O29:W29" si="25">O28/O$28</f>
        <v>1</v>
      </c>
      <c r="P29" s="260">
        <f t="shared" si="25"/>
        <v>1</v>
      </c>
      <c r="Q29" s="261">
        <f t="shared" si="25"/>
        <v>1</v>
      </c>
      <c r="R29" s="259" t="s">
        <v>16</v>
      </c>
      <c r="S29" s="260" t="s">
        <v>16</v>
      </c>
      <c r="T29" s="261" t="s">
        <v>16</v>
      </c>
      <c r="U29" s="259">
        <f t="shared" si="25"/>
        <v>1</v>
      </c>
      <c r="V29" s="260">
        <f t="shared" si="25"/>
        <v>1</v>
      </c>
      <c r="W29" s="261">
        <f t="shared" si="25"/>
        <v>1</v>
      </c>
      <c r="X29" s="259">
        <f t="shared" si="24"/>
        <v>1</v>
      </c>
      <c r="Y29" s="259">
        <f t="shared" si="24"/>
        <v>1</v>
      </c>
      <c r="Z29" s="261">
        <f t="shared" si="24"/>
        <v>1</v>
      </c>
    </row>
    <row r="30" spans="1:26" ht="31.5" customHeight="1" thickBot="1" x14ac:dyDescent="0.35">
      <c r="A30" s="262"/>
      <c r="B30" s="263"/>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row>
    <row r="31" spans="1:26" ht="42" customHeight="1" x14ac:dyDescent="0.3">
      <c r="A31" s="265" t="s">
        <v>117</v>
      </c>
      <c r="B31" s="266" t="s">
        <v>13</v>
      </c>
      <c r="C31" s="240">
        <v>32</v>
      </c>
      <c r="D31" s="241">
        <v>10</v>
      </c>
      <c r="E31" s="242">
        <f>+D31+C31</f>
        <v>42</v>
      </c>
      <c r="F31" s="240">
        <v>25</v>
      </c>
      <c r="G31" s="241">
        <v>7</v>
      </c>
      <c r="H31" s="242">
        <f>+G31+F31</f>
        <v>32</v>
      </c>
      <c r="I31" s="240" t="s">
        <v>14</v>
      </c>
      <c r="J31" s="241" t="s">
        <v>14</v>
      </c>
      <c r="K31" s="242" t="s">
        <v>14</v>
      </c>
      <c r="L31" s="240" t="s">
        <v>14</v>
      </c>
      <c r="M31" s="241" t="s">
        <v>14</v>
      </c>
      <c r="N31" s="242" t="s">
        <v>14</v>
      </c>
      <c r="O31" s="240">
        <v>60</v>
      </c>
      <c r="P31" s="241">
        <v>20</v>
      </c>
      <c r="Q31" s="242">
        <f>+P31+O31</f>
        <v>80</v>
      </c>
      <c r="R31" s="240" t="s">
        <v>14</v>
      </c>
      <c r="S31" s="241" t="s">
        <v>14</v>
      </c>
      <c r="T31" s="242" t="s">
        <v>14</v>
      </c>
      <c r="U31" s="240">
        <v>3</v>
      </c>
      <c r="V31" s="241">
        <v>3</v>
      </c>
      <c r="W31" s="242">
        <f>+V31+U31</f>
        <v>6</v>
      </c>
      <c r="X31" s="240">
        <f>+C31+F31+O31+U31</f>
        <v>120</v>
      </c>
      <c r="Y31" s="240">
        <f>+D31+G31+P31+V31</f>
        <v>40</v>
      </c>
      <c r="Z31" s="242">
        <f>+Y31+X31</f>
        <v>160</v>
      </c>
    </row>
    <row r="32" spans="1:26" ht="43.5" customHeight="1" thickBot="1" x14ac:dyDescent="0.35">
      <c r="A32" s="267" t="s">
        <v>118</v>
      </c>
      <c r="B32" s="268" t="s">
        <v>13</v>
      </c>
      <c r="C32" s="429">
        <f>C33-(E28+E31)</f>
        <v>0</v>
      </c>
      <c r="D32" s="430"/>
      <c r="E32" s="430"/>
      <c r="F32" s="430">
        <f t="shared" ref="F32" si="26">F33-(H28+H31)</f>
        <v>0</v>
      </c>
      <c r="G32" s="430"/>
      <c r="H32" s="430"/>
      <c r="I32" s="430">
        <v>321</v>
      </c>
      <c r="J32" s="430"/>
      <c r="K32" s="430"/>
      <c r="L32" s="430" t="s">
        <v>14</v>
      </c>
      <c r="M32" s="430"/>
      <c r="N32" s="430"/>
      <c r="O32" s="430">
        <f t="shared" ref="O32" si="27">O33-(Q28+Q31)</f>
        <v>2</v>
      </c>
      <c r="P32" s="430"/>
      <c r="Q32" s="430"/>
      <c r="R32" s="430">
        <v>322</v>
      </c>
      <c r="S32" s="430"/>
      <c r="T32" s="430"/>
      <c r="U32" s="430">
        <f t="shared" ref="U32" si="28">U33-(W28+W31)</f>
        <v>0</v>
      </c>
      <c r="V32" s="430"/>
      <c r="W32" s="430"/>
      <c r="X32" s="429">
        <f t="shared" ref="X32" si="29">X33-(Z28+Z31)</f>
        <v>645</v>
      </c>
      <c r="Y32" s="430"/>
      <c r="Z32" s="430"/>
    </row>
    <row r="33" spans="1:26" ht="51.75" customHeight="1" thickBot="1" x14ac:dyDescent="0.35">
      <c r="A33" s="269" t="s">
        <v>31</v>
      </c>
      <c r="B33" s="270" t="s">
        <v>13</v>
      </c>
      <c r="C33" s="431">
        <v>424</v>
      </c>
      <c r="D33" s="432"/>
      <c r="E33" s="433"/>
      <c r="F33" s="431">
        <v>110</v>
      </c>
      <c r="G33" s="432"/>
      <c r="H33" s="433"/>
      <c r="I33" s="431">
        <v>321</v>
      </c>
      <c r="J33" s="432"/>
      <c r="K33" s="433"/>
      <c r="L33" s="434" t="s">
        <v>14</v>
      </c>
      <c r="M33" s="434"/>
      <c r="N33" s="434"/>
      <c r="O33" s="434">
        <v>1037</v>
      </c>
      <c r="P33" s="434"/>
      <c r="Q33" s="434"/>
      <c r="R33" s="434">
        <v>322</v>
      </c>
      <c r="S33" s="434"/>
      <c r="T33" s="434"/>
      <c r="U33" s="434">
        <v>88</v>
      </c>
      <c r="V33" s="434"/>
      <c r="W33" s="434"/>
      <c r="X33" s="435">
        <f>SUM(C33:W33)</f>
        <v>2302</v>
      </c>
      <c r="Y33" s="436"/>
      <c r="Z33" s="437"/>
    </row>
    <row r="34" spans="1:26" ht="30.6" customHeight="1" thickBot="1" x14ac:dyDescent="0.35">
      <c r="A34" s="271"/>
      <c r="B34" s="272"/>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row>
    <row r="35" spans="1:26" ht="36.75" customHeight="1" x14ac:dyDescent="0.3">
      <c r="A35" s="438" t="s">
        <v>32</v>
      </c>
      <c r="B35" s="439"/>
      <c r="C35" s="439"/>
      <c r="D35" s="439"/>
      <c r="E35" s="439"/>
      <c r="F35" s="440"/>
      <c r="G35" s="440"/>
      <c r="H35" s="440"/>
      <c r="I35" s="440"/>
      <c r="J35" s="440"/>
      <c r="K35" s="440"/>
      <c r="L35" s="440"/>
      <c r="M35" s="440"/>
      <c r="N35" s="440"/>
      <c r="O35" s="440"/>
      <c r="P35" s="440"/>
      <c r="Q35" s="440"/>
      <c r="R35" s="440"/>
      <c r="S35" s="440"/>
      <c r="T35" s="440"/>
      <c r="U35" s="440"/>
      <c r="V35" s="440"/>
      <c r="W35" s="440"/>
      <c r="X35" s="440"/>
      <c r="Y35" s="440"/>
      <c r="Z35" s="441"/>
    </row>
    <row r="36" spans="1:26" ht="44.25" customHeight="1" x14ac:dyDescent="0.3">
      <c r="A36" s="445" t="s">
        <v>33</v>
      </c>
      <c r="B36" s="446"/>
      <c r="C36" s="447">
        <v>1</v>
      </c>
      <c r="D36" s="448"/>
      <c r="E36" s="449"/>
      <c r="F36" s="447">
        <v>1</v>
      </c>
      <c r="G36" s="448"/>
      <c r="H36" s="449"/>
      <c r="I36" s="447">
        <v>0</v>
      </c>
      <c r="J36" s="448">
        <v>2</v>
      </c>
      <c r="K36" s="449">
        <v>2</v>
      </c>
      <c r="L36" s="447">
        <v>0</v>
      </c>
      <c r="M36" s="448">
        <v>2</v>
      </c>
      <c r="N36" s="449">
        <v>2</v>
      </c>
      <c r="O36" s="447">
        <v>2</v>
      </c>
      <c r="P36" s="448">
        <v>1</v>
      </c>
      <c r="Q36" s="449">
        <v>1</v>
      </c>
      <c r="R36" s="447">
        <v>0</v>
      </c>
      <c r="S36" s="448">
        <v>0</v>
      </c>
      <c r="T36" s="449">
        <v>0</v>
      </c>
      <c r="U36" s="447">
        <v>1</v>
      </c>
      <c r="V36" s="448">
        <v>3</v>
      </c>
      <c r="W36" s="449">
        <v>3</v>
      </c>
      <c r="X36" s="447">
        <f>C36+F36+I36+L36+O36+R36+U36</f>
        <v>5</v>
      </c>
      <c r="Y36" s="448">
        <f t="shared" ref="Y36:Z37" si="30">D36+G36+J36+M36+P36+S36+V36</f>
        <v>8</v>
      </c>
      <c r="Z36" s="449">
        <f t="shared" si="30"/>
        <v>8</v>
      </c>
    </row>
    <row r="37" spans="1:26" ht="44.25" customHeight="1" thickBot="1" x14ac:dyDescent="0.35">
      <c r="A37" s="450" t="s">
        <v>34</v>
      </c>
      <c r="B37" s="451"/>
      <c r="C37" s="452">
        <v>1</v>
      </c>
      <c r="D37" s="443"/>
      <c r="E37" s="453"/>
      <c r="F37" s="442">
        <v>1</v>
      </c>
      <c r="G37" s="443"/>
      <c r="H37" s="444"/>
      <c r="I37" s="442">
        <v>1</v>
      </c>
      <c r="J37" s="443"/>
      <c r="K37" s="444"/>
      <c r="L37" s="442">
        <v>1</v>
      </c>
      <c r="M37" s="443"/>
      <c r="N37" s="444"/>
      <c r="O37" s="442">
        <v>2</v>
      </c>
      <c r="P37" s="443"/>
      <c r="Q37" s="444"/>
      <c r="R37" s="442">
        <v>1</v>
      </c>
      <c r="S37" s="443"/>
      <c r="T37" s="444"/>
      <c r="U37" s="442">
        <v>1</v>
      </c>
      <c r="V37" s="443"/>
      <c r="W37" s="444"/>
      <c r="X37" s="443">
        <f>C37+F37+I37+L37+O37+R37+U37</f>
        <v>8</v>
      </c>
      <c r="Y37" s="443">
        <f t="shared" si="30"/>
        <v>0</v>
      </c>
      <c r="Z37" s="444">
        <f t="shared" si="30"/>
        <v>0</v>
      </c>
    </row>
    <row r="38" spans="1:26" x14ac:dyDescent="0.3">
      <c r="A38" s="274" t="s">
        <v>35</v>
      </c>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row>
    <row r="39" spans="1:26" x14ac:dyDescent="0.3">
      <c r="A39" s="274"/>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row>
  </sheetData>
  <mergeCells count="66">
    <mergeCell ref="U37:W37"/>
    <mergeCell ref="X37:Z37"/>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44"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5D95F-274A-458A-8E8C-F52E9C1F0CE0}">
  <sheetPr>
    <tabColor rgb="FF00FF00"/>
    <pageSetUpPr fitToPage="1"/>
  </sheetPr>
  <dimension ref="A1:J25"/>
  <sheetViews>
    <sheetView topLeftCell="A2" zoomScale="60" zoomScaleNormal="60" workbookViewId="0">
      <selection activeCell="A3" sqref="A3:B4"/>
    </sheetView>
  </sheetViews>
  <sheetFormatPr baseColWidth="10" defaultRowHeight="14.4" x14ac:dyDescent="0.3"/>
  <cols>
    <col min="1" max="1" width="41.109375" customWidth="1"/>
    <col min="2" max="2" width="19.5546875" style="326" customWidth="1"/>
    <col min="3" max="4" width="22.5546875" customWidth="1"/>
    <col min="5" max="5" width="28.109375" customWidth="1"/>
    <col min="6" max="10" width="22.5546875" customWidth="1"/>
  </cols>
  <sheetData>
    <row r="1" spans="1:10" ht="57" customHeight="1" x14ac:dyDescent="0.3">
      <c r="A1" s="456" t="s">
        <v>136</v>
      </c>
      <c r="B1" s="456"/>
      <c r="C1" s="456"/>
      <c r="D1" s="456"/>
      <c r="E1" s="456"/>
      <c r="F1" s="456"/>
      <c r="G1" s="456"/>
      <c r="H1" s="456"/>
      <c r="I1" s="456"/>
      <c r="J1" s="456"/>
    </row>
    <row r="2" spans="1:10" ht="57" customHeight="1" thickBot="1" x14ac:dyDescent="0.35">
      <c r="A2" s="456" t="s">
        <v>137</v>
      </c>
      <c r="B2" s="456"/>
      <c r="C2" s="457"/>
      <c r="D2" s="457"/>
      <c r="E2" s="457"/>
      <c r="F2" s="457"/>
      <c r="G2" s="457"/>
      <c r="H2" s="457"/>
      <c r="I2" s="457"/>
      <c r="J2" s="457"/>
    </row>
    <row r="3" spans="1:10" ht="51.75" customHeight="1" thickBot="1" x14ac:dyDescent="0.35">
      <c r="A3" s="396" t="s">
        <v>138</v>
      </c>
      <c r="B3" s="397"/>
      <c r="C3" s="401" t="s">
        <v>3</v>
      </c>
      <c r="D3" s="401"/>
      <c r="E3" s="401"/>
      <c r="F3" s="401"/>
      <c r="G3" s="401"/>
      <c r="H3" s="401"/>
      <c r="I3" s="401"/>
      <c r="J3" s="402"/>
    </row>
    <row r="4" spans="1:10" ht="67.5" customHeight="1" thickBot="1" x14ac:dyDescent="0.35">
      <c r="A4" s="398"/>
      <c r="B4" s="399"/>
      <c r="C4" s="1" t="s">
        <v>4</v>
      </c>
      <c r="D4" s="2" t="s">
        <v>5</v>
      </c>
      <c r="E4" s="2" t="s">
        <v>6</v>
      </c>
      <c r="F4" s="2" t="s">
        <v>7</v>
      </c>
      <c r="G4" s="2" t="s">
        <v>8</v>
      </c>
      <c r="H4" s="3" t="s">
        <v>9</v>
      </c>
      <c r="I4" s="4" t="s">
        <v>10</v>
      </c>
      <c r="J4" s="5" t="s">
        <v>11</v>
      </c>
    </row>
    <row r="5" spans="1:10" ht="25.5" customHeight="1" x14ac:dyDescent="0.3">
      <c r="A5" s="458" t="s">
        <v>139</v>
      </c>
      <c r="B5" s="6" t="s">
        <v>13</v>
      </c>
      <c r="C5" s="7">
        <v>258</v>
      </c>
      <c r="D5" s="8">
        <v>99</v>
      </c>
      <c r="E5" s="8">
        <v>282</v>
      </c>
      <c r="F5" s="8" t="s">
        <v>14</v>
      </c>
      <c r="G5" s="8">
        <v>691</v>
      </c>
      <c r="H5" s="8">
        <v>203</v>
      </c>
      <c r="I5" s="9">
        <v>55</v>
      </c>
      <c r="J5" s="10">
        <f>SUM(C5:I5)</f>
        <v>1588</v>
      </c>
    </row>
    <row r="6" spans="1:10" ht="25.5" customHeight="1" x14ac:dyDescent="0.3">
      <c r="A6" s="455"/>
      <c r="B6" s="11" t="s">
        <v>15</v>
      </c>
      <c r="C6" s="12">
        <f t="shared" ref="C6:J6" si="0">C5/C$15</f>
        <v>0.68799999999999994</v>
      </c>
      <c r="D6" s="13">
        <f t="shared" si="0"/>
        <v>0.9</v>
      </c>
      <c r="E6" s="13">
        <f t="shared" si="0"/>
        <v>0.87850467289719625</v>
      </c>
      <c r="F6" s="14" t="s">
        <v>16</v>
      </c>
      <c r="G6" s="13">
        <f t="shared" si="0"/>
        <v>0.77379619260918253</v>
      </c>
      <c r="H6" s="13">
        <f t="shared" si="0"/>
        <v>0.75185185185185188</v>
      </c>
      <c r="I6" s="15">
        <f t="shared" si="0"/>
        <v>0.70512820512820518</v>
      </c>
      <c r="J6" s="16">
        <f t="shared" si="0"/>
        <v>0.77576941866145577</v>
      </c>
    </row>
    <row r="7" spans="1:10" ht="25.5" customHeight="1" x14ac:dyDescent="0.3">
      <c r="A7" s="454" t="s">
        <v>140</v>
      </c>
      <c r="B7" s="17" t="s">
        <v>13</v>
      </c>
      <c r="C7" s="18">
        <v>20</v>
      </c>
      <c r="D7" s="19">
        <v>2</v>
      </c>
      <c r="E7" s="19">
        <v>14</v>
      </c>
      <c r="F7" s="19" t="s">
        <v>14</v>
      </c>
      <c r="G7" s="19">
        <v>25</v>
      </c>
      <c r="H7" s="19">
        <v>39</v>
      </c>
      <c r="I7" s="20">
        <v>6</v>
      </c>
      <c r="J7" s="21">
        <f t="shared" ref="J7" si="1">SUM(C7:I7)</f>
        <v>106</v>
      </c>
    </row>
    <row r="8" spans="1:10" ht="25.5" customHeight="1" x14ac:dyDescent="0.3">
      <c r="A8" s="455"/>
      <c r="B8" s="11" t="s">
        <v>15</v>
      </c>
      <c r="C8" s="12">
        <f t="shared" ref="C8:J8" si="2">C7/C$15</f>
        <v>5.3333333333333337E-2</v>
      </c>
      <c r="D8" s="13">
        <f t="shared" si="2"/>
        <v>1.8181818181818181E-2</v>
      </c>
      <c r="E8" s="13">
        <f t="shared" si="2"/>
        <v>4.3613707165109032E-2</v>
      </c>
      <c r="F8" s="13" t="s">
        <v>16</v>
      </c>
      <c r="G8" s="13">
        <f t="shared" si="2"/>
        <v>2.7995520716685332E-2</v>
      </c>
      <c r="H8" s="13">
        <f t="shared" si="2"/>
        <v>0.14444444444444443</v>
      </c>
      <c r="I8" s="15">
        <f t="shared" si="2"/>
        <v>7.6923076923076927E-2</v>
      </c>
      <c r="J8" s="16">
        <f t="shared" si="2"/>
        <v>5.1783097215437224E-2</v>
      </c>
    </row>
    <row r="9" spans="1:10" ht="25.5" customHeight="1" x14ac:dyDescent="0.3">
      <c r="A9" s="454" t="s">
        <v>141</v>
      </c>
      <c r="B9" s="17" t="s">
        <v>13</v>
      </c>
      <c r="C9" s="18">
        <v>68</v>
      </c>
      <c r="D9" s="19">
        <v>8</v>
      </c>
      <c r="E9" s="19">
        <v>15</v>
      </c>
      <c r="F9" s="19" t="s">
        <v>14</v>
      </c>
      <c r="G9" s="19">
        <v>132</v>
      </c>
      <c r="H9" s="19">
        <v>19</v>
      </c>
      <c r="I9" s="20">
        <v>13</v>
      </c>
      <c r="J9" s="21">
        <f t="shared" ref="J9" si="3">SUM(C9:I9)</f>
        <v>255</v>
      </c>
    </row>
    <row r="10" spans="1:10" ht="25.5" customHeight="1" x14ac:dyDescent="0.3">
      <c r="A10" s="455"/>
      <c r="B10" s="11" t="s">
        <v>15</v>
      </c>
      <c r="C10" s="12">
        <f t="shared" ref="C10:J10" si="4">C9/C$15</f>
        <v>0.18133333333333335</v>
      </c>
      <c r="D10" s="13">
        <f t="shared" si="4"/>
        <v>7.2727272727272724E-2</v>
      </c>
      <c r="E10" s="13">
        <f t="shared" si="4"/>
        <v>4.6728971962616821E-2</v>
      </c>
      <c r="F10" s="13" t="s">
        <v>16</v>
      </c>
      <c r="G10" s="13">
        <f t="shared" si="4"/>
        <v>0.14781634938409854</v>
      </c>
      <c r="H10" s="13">
        <f t="shared" si="4"/>
        <v>7.0370370370370375E-2</v>
      </c>
      <c r="I10" s="15">
        <f t="shared" si="4"/>
        <v>0.16666666666666666</v>
      </c>
      <c r="J10" s="16">
        <f t="shared" si="4"/>
        <v>0.12457254518808011</v>
      </c>
    </row>
    <row r="11" spans="1:10" ht="25.5" customHeight="1" x14ac:dyDescent="0.3">
      <c r="A11" s="454" t="s">
        <v>142</v>
      </c>
      <c r="B11" s="17" t="s">
        <v>13</v>
      </c>
      <c r="C11" s="18">
        <v>28</v>
      </c>
      <c r="D11" s="19">
        <v>0</v>
      </c>
      <c r="E11" s="19">
        <v>7</v>
      </c>
      <c r="F11" s="19" t="s">
        <v>14</v>
      </c>
      <c r="G11" s="19">
        <v>28</v>
      </c>
      <c r="H11" s="19">
        <v>9</v>
      </c>
      <c r="I11" s="20">
        <v>4</v>
      </c>
      <c r="J11" s="21">
        <f t="shared" ref="J11" si="5">SUM(C11:I11)</f>
        <v>76</v>
      </c>
    </row>
    <row r="12" spans="1:10" ht="25.5" customHeight="1" x14ac:dyDescent="0.3">
      <c r="A12" s="455"/>
      <c r="B12" s="11" t="s">
        <v>15</v>
      </c>
      <c r="C12" s="12">
        <f t="shared" ref="C12:J12" si="6">C11/C$15</f>
        <v>7.4666666666666673E-2</v>
      </c>
      <c r="D12" s="13">
        <f t="shared" si="6"/>
        <v>0</v>
      </c>
      <c r="E12" s="13">
        <f t="shared" si="6"/>
        <v>2.1806853582554516E-2</v>
      </c>
      <c r="F12" s="13" t="s">
        <v>16</v>
      </c>
      <c r="G12" s="13">
        <f t="shared" si="6"/>
        <v>3.1354983202687571E-2</v>
      </c>
      <c r="H12" s="13">
        <f t="shared" si="6"/>
        <v>3.3333333333333333E-2</v>
      </c>
      <c r="I12" s="15">
        <f t="shared" si="6"/>
        <v>5.128205128205128E-2</v>
      </c>
      <c r="J12" s="16">
        <f t="shared" si="6"/>
        <v>3.7127503663898387E-2</v>
      </c>
    </row>
    <row r="13" spans="1:10" ht="25.5" customHeight="1" x14ac:dyDescent="0.3">
      <c r="A13" s="454" t="s">
        <v>143</v>
      </c>
      <c r="B13" s="17" t="s">
        <v>13</v>
      </c>
      <c r="C13" s="18">
        <v>1</v>
      </c>
      <c r="D13" s="19">
        <v>1</v>
      </c>
      <c r="E13" s="19">
        <v>3</v>
      </c>
      <c r="F13" s="19" t="s">
        <v>14</v>
      </c>
      <c r="G13" s="19">
        <v>17</v>
      </c>
      <c r="H13" s="19">
        <v>0</v>
      </c>
      <c r="I13" s="20">
        <v>0</v>
      </c>
      <c r="J13" s="21">
        <f t="shared" ref="J13" si="7">SUM(C13:I13)</f>
        <v>22</v>
      </c>
    </row>
    <row r="14" spans="1:10" ht="25.5" customHeight="1" thickBot="1" x14ac:dyDescent="0.35">
      <c r="A14" s="459"/>
      <c r="B14" s="11" t="s">
        <v>15</v>
      </c>
      <c r="C14" s="22">
        <f t="shared" ref="C14:J14" si="8">C13/C$15</f>
        <v>2.6666666666666666E-3</v>
      </c>
      <c r="D14" s="23">
        <f t="shared" si="8"/>
        <v>9.0909090909090905E-3</v>
      </c>
      <c r="E14" s="23">
        <f t="shared" si="8"/>
        <v>9.3457943925233638E-3</v>
      </c>
      <c r="F14" s="23" t="s">
        <v>16</v>
      </c>
      <c r="G14" s="23">
        <f t="shared" si="8"/>
        <v>1.9036954087346025E-2</v>
      </c>
      <c r="H14" s="23">
        <f t="shared" si="8"/>
        <v>0</v>
      </c>
      <c r="I14" s="24">
        <f t="shared" si="8"/>
        <v>0</v>
      </c>
      <c r="J14" s="25">
        <f t="shared" si="8"/>
        <v>1.074743527112848E-2</v>
      </c>
    </row>
    <row r="15" spans="1:10" ht="27.75" customHeight="1" x14ac:dyDescent="0.3">
      <c r="A15" s="460" t="s">
        <v>144</v>
      </c>
      <c r="B15" s="6" t="s">
        <v>13</v>
      </c>
      <c r="C15" s="27">
        <f>C5+C7+C9+C11+C13</f>
        <v>375</v>
      </c>
      <c r="D15" s="28">
        <f>D5+D7+D9+D11+D13</f>
        <v>110</v>
      </c>
      <c r="E15" s="28">
        <f>E5+E7+E9+E11+E13</f>
        <v>321</v>
      </c>
      <c r="F15" s="28" t="s">
        <v>14</v>
      </c>
      <c r="G15" s="28">
        <f t="shared" ref="G15:J15" si="9">G5+G7+G9+G11+G13</f>
        <v>893</v>
      </c>
      <c r="H15" s="28">
        <f t="shared" si="9"/>
        <v>270</v>
      </c>
      <c r="I15" s="29">
        <f t="shared" si="9"/>
        <v>78</v>
      </c>
      <c r="J15" s="30">
        <f t="shared" si="9"/>
        <v>2047</v>
      </c>
    </row>
    <row r="16" spans="1:10" ht="27.75" customHeight="1" thickBot="1" x14ac:dyDescent="0.35">
      <c r="A16" s="461"/>
      <c r="B16" s="178" t="s">
        <v>15</v>
      </c>
      <c r="C16" s="32">
        <f t="shared" ref="C16:E16" si="10">C15/C$15</f>
        <v>1</v>
      </c>
      <c r="D16" s="33">
        <f t="shared" si="10"/>
        <v>1</v>
      </c>
      <c r="E16" s="33">
        <f t="shared" si="10"/>
        <v>1</v>
      </c>
      <c r="F16" s="33" t="s">
        <v>16</v>
      </c>
      <c r="G16" s="33">
        <f t="shared" ref="G16:I16" si="11">G15/G$15</f>
        <v>1</v>
      </c>
      <c r="H16" s="33">
        <f t="shared" si="11"/>
        <v>1</v>
      </c>
      <c r="I16" s="34">
        <f t="shared" si="11"/>
        <v>1</v>
      </c>
      <c r="J16" s="35">
        <f>J15/J$15</f>
        <v>1</v>
      </c>
    </row>
    <row r="17" spans="1:10" ht="36" customHeight="1" thickBot="1" x14ac:dyDescent="0.35">
      <c r="A17" s="36"/>
      <c r="B17" s="37"/>
      <c r="C17" s="38"/>
      <c r="D17" s="38"/>
      <c r="E17" s="38"/>
      <c r="F17" s="38"/>
      <c r="G17" s="38"/>
      <c r="H17" s="38"/>
      <c r="I17" s="38"/>
      <c r="J17" s="38"/>
    </row>
    <row r="18" spans="1:10" ht="44.25" customHeight="1" x14ac:dyDescent="0.3">
      <c r="A18" s="39" t="s">
        <v>145</v>
      </c>
      <c r="B18" s="323" t="s">
        <v>13</v>
      </c>
      <c r="C18" s="41">
        <v>49</v>
      </c>
      <c r="D18" s="42">
        <v>0</v>
      </c>
      <c r="E18" s="42">
        <v>0</v>
      </c>
      <c r="F18" s="42" t="s">
        <v>14</v>
      </c>
      <c r="G18" s="42">
        <v>144</v>
      </c>
      <c r="H18" s="42">
        <v>52</v>
      </c>
      <c r="I18" s="44">
        <v>10</v>
      </c>
      <c r="J18" s="45">
        <f>SUM(C18:I18)</f>
        <v>255</v>
      </c>
    </row>
    <row r="19" spans="1:10" ht="44.25" customHeight="1" thickBot="1" x14ac:dyDescent="0.35">
      <c r="A19" s="324" t="s">
        <v>30</v>
      </c>
      <c r="B19" s="178" t="s">
        <v>13</v>
      </c>
      <c r="C19" s="53">
        <f t="shared" ref="C19:E19" si="12">C20-C15-C18</f>
        <v>0</v>
      </c>
      <c r="D19" s="54">
        <f t="shared" si="12"/>
        <v>0</v>
      </c>
      <c r="E19" s="54">
        <f t="shared" si="12"/>
        <v>0</v>
      </c>
      <c r="F19" s="54" t="s">
        <v>14</v>
      </c>
      <c r="G19" s="54">
        <f t="shared" ref="G19:J19" si="13">G20-G15-G18</f>
        <v>0</v>
      </c>
      <c r="H19" s="54">
        <f t="shared" si="13"/>
        <v>0</v>
      </c>
      <c r="I19" s="55">
        <f t="shared" si="13"/>
        <v>0</v>
      </c>
      <c r="J19" s="56">
        <f t="shared" si="13"/>
        <v>0</v>
      </c>
    </row>
    <row r="20" spans="1:10" ht="44.25" customHeight="1" thickBot="1" x14ac:dyDescent="0.35">
      <c r="A20" s="226" t="s">
        <v>31</v>
      </c>
      <c r="B20" s="178" t="s">
        <v>13</v>
      </c>
      <c r="C20" s="53">
        <v>424</v>
      </c>
      <c r="D20" s="54">
        <v>110</v>
      </c>
      <c r="E20" s="54">
        <v>321</v>
      </c>
      <c r="F20" s="54" t="s">
        <v>14</v>
      </c>
      <c r="G20" s="54">
        <v>1037</v>
      </c>
      <c r="H20" s="54">
        <v>322</v>
      </c>
      <c r="I20" s="55">
        <v>88</v>
      </c>
      <c r="J20" s="56">
        <f>SUM(C20:I20)</f>
        <v>2302</v>
      </c>
    </row>
    <row r="21" spans="1:10" ht="54.75" customHeight="1" thickBot="1" x14ac:dyDescent="0.35">
      <c r="A21" s="57"/>
      <c r="B21" s="36"/>
      <c r="C21" s="58"/>
      <c r="D21" s="58"/>
      <c r="E21" s="58"/>
      <c r="F21" s="58"/>
      <c r="G21" s="58"/>
      <c r="H21" s="58"/>
      <c r="I21" s="58"/>
      <c r="J21" s="59"/>
    </row>
    <row r="22" spans="1:10" ht="42" customHeight="1" x14ac:dyDescent="0.3">
      <c r="A22" s="387" t="s">
        <v>32</v>
      </c>
      <c r="B22" s="388"/>
      <c r="C22" s="388"/>
      <c r="D22" s="61"/>
      <c r="E22" s="61"/>
      <c r="F22" s="61"/>
      <c r="G22" s="61"/>
      <c r="H22" s="61"/>
      <c r="I22" s="61"/>
      <c r="J22" s="62"/>
    </row>
    <row r="23" spans="1:10" ht="42" customHeight="1" x14ac:dyDescent="0.3">
      <c r="A23" s="389" t="s">
        <v>33</v>
      </c>
      <c r="B23" s="390"/>
      <c r="C23" s="325">
        <v>1</v>
      </c>
      <c r="D23" s="64">
        <v>1</v>
      </c>
      <c r="E23" s="64">
        <v>1</v>
      </c>
      <c r="F23" s="64">
        <v>0</v>
      </c>
      <c r="G23" s="64">
        <v>2</v>
      </c>
      <c r="H23" s="64">
        <v>1</v>
      </c>
      <c r="I23" s="64">
        <v>1</v>
      </c>
      <c r="J23" s="65">
        <f>SUM(C23:I23)</f>
        <v>7</v>
      </c>
    </row>
    <row r="24" spans="1:10" ht="42" customHeight="1" thickBot="1" x14ac:dyDescent="0.35">
      <c r="A24" s="391" t="s">
        <v>34</v>
      </c>
      <c r="B24" s="392"/>
      <c r="C24" s="66">
        <v>1</v>
      </c>
      <c r="D24" s="67">
        <v>1</v>
      </c>
      <c r="E24" s="67">
        <v>1</v>
      </c>
      <c r="F24" s="67">
        <v>1</v>
      </c>
      <c r="G24" s="67">
        <v>2</v>
      </c>
      <c r="H24" s="67">
        <v>1</v>
      </c>
      <c r="I24" s="68">
        <v>1</v>
      </c>
      <c r="J24" s="69">
        <f>SUM(C24:I24)</f>
        <v>8</v>
      </c>
    </row>
    <row r="25" spans="1:10" ht="31.5" customHeight="1" x14ac:dyDescent="0.3">
      <c r="A25" s="70" t="s">
        <v>35</v>
      </c>
      <c r="B25" s="71"/>
      <c r="C25" s="72"/>
      <c r="D25" s="72"/>
      <c r="E25" s="72"/>
      <c r="F25" s="72"/>
      <c r="G25" s="72"/>
      <c r="H25" s="72"/>
      <c r="I25" s="72"/>
      <c r="J25" s="72"/>
    </row>
  </sheetData>
  <mergeCells count="13">
    <mergeCell ref="A24:B24"/>
    <mergeCell ref="A9:A10"/>
    <mergeCell ref="A11:A12"/>
    <mergeCell ref="A13:A14"/>
    <mergeCell ref="A15:A16"/>
    <mergeCell ref="A22:C22"/>
    <mergeCell ref="A23:B23"/>
    <mergeCell ref="A7:A8"/>
    <mergeCell ref="A1:J1"/>
    <mergeCell ref="A2:J2"/>
    <mergeCell ref="A3:B4"/>
    <mergeCell ref="C3:J3"/>
    <mergeCell ref="A5:A6"/>
  </mergeCells>
  <pageMargins left="0.70866141732283472" right="0.70866141732283472" top="0.74803149606299213" bottom="0.74803149606299213" header="0.31496062992125984" footer="0.31496062992125984"/>
  <pageSetup paperSize="9" scale="52"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E088-90E1-4B3C-91B6-ACCE65E0ED15}">
  <sheetPr>
    <tabColor rgb="FF00FF00"/>
    <pageSetUpPr fitToPage="1"/>
  </sheetPr>
  <dimension ref="A1:J21"/>
  <sheetViews>
    <sheetView zoomScale="71" zoomScaleNormal="71" workbookViewId="0">
      <selection sqref="A1:J1"/>
    </sheetView>
  </sheetViews>
  <sheetFormatPr baseColWidth="10" defaultRowHeight="14.4" x14ac:dyDescent="0.3"/>
  <cols>
    <col min="1" max="1" width="33.6640625" customWidth="1"/>
    <col min="2" max="2" width="12.109375" customWidth="1"/>
    <col min="3" max="10" width="22.5546875" customWidth="1"/>
  </cols>
  <sheetData>
    <row r="1" spans="1:10" ht="57" customHeight="1" x14ac:dyDescent="0.3">
      <c r="A1" s="456" t="s">
        <v>65</v>
      </c>
      <c r="B1" s="456"/>
      <c r="C1" s="456"/>
      <c r="D1" s="456"/>
      <c r="E1" s="456"/>
      <c r="F1" s="456"/>
      <c r="G1" s="456"/>
      <c r="H1" s="456"/>
      <c r="I1" s="456"/>
      <c r="J1" s="456"/>
    </row>
    <row r="2" spans="1:10" ht="57" customHeight="1" thickBot="1" x14ac:dyDescent="0.35">
      <c r="A2" s="456" t="s">
        <v>66</v>
      </c>
      <c r="B2" s="456"/>
      <c r="C2" s="457"/>
      <c r="D2" s="457"/>
      <c r="E2" s="457"/>
      <c r="F2" s="457"/>
      <c r="G2" s="457"/>
      <c r="H2" s="457"/>
      <c r="I2" s="457"/>
      <c r="J2" s="457"/>
    </row>
    <row r="3" spans="1:10" ht="51.75" customHeight="1" thickBot="1" x14ac:dyDescent="0.35">
      <c r="A3" s="396" t="s">
        <v>67</v>
      </c>
      <c r="B3" s="397"/>
      <c r="C3" s="400" t="s">
        <v>3</v>
      </c>
      <c r="D3" s="401"/>
      <c r="E3" s="401"/>
      <c r="F3" s="401"/>
      <c r="G3" s="401"/>
      <c r="H3" s="401"/>
      <c r="I3" s="401"/>
      <c r="J3" s="402"/>
    </row>
    <row r="4" spans="1:10" ht="48" customHeight="1" thickBot="1" x14ac:dyDescent="0.35">
      <c r="A4" s="398"/>
      <c r="B4" s="399"/>
      <c r="C4" s="1" t="s">
        <v>4</v>
      </c>
      <c r="D4" s="2" t="s">
        <v>5</v>
      </c>
      <c r="E4" s="2" t="s">
        <v>6</v>
      </c>
      <c r="F4" s="2" t="s">
        <v>7</v>
      </c>
      <c r="G4" s="2" t="s">
        <v>8</v>
      </c>
      <c r="H4" s="2" t="s">
        <v>9</v>
      </c>
      <c r="I4" s="4" t="s">
        <v>10</v>
      </c>
      <c r="J4" s="5" t="s">
        <v>11</v>
      </c>
    </row>
    <row r="5" spans="1:10" ht="25.5" customHeight="1" x14ac:dyDescent="0.3">
      <c r="A5" s="464" t="s">
        <v>68</v>
      </c>
      <c r="B5" s="17" t="s">
        <v>13</v>
      </c>
      <c r="C5" s="7">
        <v>388</v>
      </c>
      <c r="D5" s="8">
        <v>90</v>
      </c>
      <c r="E5" s="8">
        <v>256</v>
      </c>
      <c r="F5" s="8" t="s">
        <v>14</v>
      </c>
      <c r="G5" s="8">
        <v>787</v>
      </c>
      <c r="H5" s="8">
        <v>261</v>
      </c>
      <c r="I5" s="9">
        <v>71</v>
      </c>
      <c r="J5" s="10">
        <f>SUM(C5:I5)</f>
        <v>1853</v>
      </c>
    </row>
    <row r="6" spans="1:10" ht="25.5" customHeight="1" x14ac:dyDescent="0.3">
      <c r="A6" s="463"/>
      <c r="B6" s="11" t="s">
        <v>15</v>
      </c>
      <c r="C6" s="12">
        <f t="shared" ref="C6:J6" si="0">C5/C$11</f>
        <v>0.92380952380952386</v>
      </c>
      <c r="D6" s="13">
        <f t="shared" si="0"/>
        <v>0.83333333333333337</v>
      </c>
      <c r="E6" s="13">
        <f t="shared" si="0"/>
        <v>0.79750778816199375</v>
      </c>
      <c r="F6" s="14" t="s">
        <v>16</v>
      </c>
      <c r="G6" s="13">
        <f t="shared" si="0"/>
        <v>0.86483516483516487</v>
      </c>
      <c r="H6" s="13" t="s">
        <v>16</v>
      </c>
      <c r="I6" s="15">
        <f t="shared" si="0"/>
        <v>0.82558139534883723</v>
      </c>
      <c r="J6" s="16">
        <f t="shared" si="0"/>
        <v>0.85509921550530688</v>
      </c>
    </row>
    <row r="7" spans="1:10" ht="25.5" customHeight="1" x14ac:dyDescent="0.3">
      <c r="A7" s="462" t="s">
        <v>69</v>
      </c>
      <c r="B7" s="17" t="s">
        <v>13</v>
      </c>
      <c r="C7" s="18">
        <v>10</v>
      </c>
      <c r="D7" s="19">
        <v>7</v>
      </c>
      <c r="E7" s="19">
        <v>16</v>
      </c>
      <c r="F7" s="19" t="s">
        <v>14</v>
      </c>
      <c r="G7" s="19">
        <v>56</v>
      </c>
      <c r="H7" s="19">
        <v>34</v>
      </c>
      <c r="I7" s="20">
        <v>4</v>
      </c>
      <c r="J7" s="21">
        <f t="shared" ref="J7" si="1">SUM(C7:I7)</f>
        <v>127</v>
      </c>
    </row>
    <row r="8" spans="1:10" ht="25.5" customHeight="1" x14ac:dyDescent="0.3">
      <c r="A8" s="463"/>
      <c r="B8" s="11" t="s">
        <v>15</v>
      </c>
      <c r="C8" s="12">
        <f t="shared" ref="C8:J8" si="2">C7/C$11</f>
        <v>2.3809523809523808E-2</v>
      </c>
      <c r="D8" s="13">
        <f t="shared" si="2"/>
        <v>6.4814814814814811E-2</v>
      </c>
      <c r="E8" s="13">
        <f t="shared" si="2"/>
        <v>4.9844236760124609E-2</v>
      </c>
      <c r="F8" s="13" t="s">
        <v>16</v>
      </c>
      <c r="G8" s="13">
        <f t="shared" si="2"/>
        <v>6.1538461538461542E-2</v>
      </c>
      <c r="H8" s="13" t="s">
        <v>16</v>
      </c>
      <c r="I8" s="15">
        <f t="shared" si="2"/>
        <v>4.6511627906976744E-2</v>
      </c>
      <c r="J8" s="16">
        <f t="shared" si="2"/>
        <v>5.86063682510383E-2</v>
      </c>
    </row>
    <row r="9" spans="1:10" ht="25.5" customHeight="1" x14ac:dyDescent="0.3">
      <c r="A9" s="462" t="s">
        <v>70</v>
      </c>
      <c r="B9" s="173" t="s">
        <v>13</v>
      </c>
      <c r="C9" s="174">
        <v>22</v>
      </c>
      <c r="D9" s="175">
        <v>11</v>
      </c>
      <c r="E9" s="175">
        <v>49</v>
      </c>
      <c r="F9" s="175" t="s">
        <v>14</v>
      </c>
      <c r="G9" s="175">
        <v>67</v>
      </c>
      <c r="H9" s="175">
        <v>27</v>
      </c>
      <c r="I9" s="176">
        <v>11</v>
      </c>
      <c r="J9" s="177">
        <f t="shared" ref="J9" si="3">SUM(C9:I9)</f>
        <v>187</v>
      </c>
    </row>
    <row r="10" spans="1:10" ht="25.5" customHeight="1" thickBot="1" x14ac:dyDescent="0.35">
      <c r="A10" s="465"/>
      <c r="B10" s="178" t="s">
        <v>15</v>
      </c>
      <c r="C10" s="179">
        <f t="shared" ref="C10:J10" si="4">C9/C$11</f>
        <v>5.2380952380952382E-2</v>
      </c>
      <c r="D10" s="180">
        <f t="shared" si="4"/>
        <v>0.10185185185185185</v>
      </c>
      <c r="E10" s="180">
        <f t="shared" si="4"/>
        <v>0.15264797507788161</v>
      </c>
      <c r="F10" s="180" t="s">
        <v>16</v>
      </c>
      <c r="G10" s="180">
        <f t="shared" si="4"/>
        <v>7.3626373626373628E-2</v>
      </c>
      <c r="H10" s="180" t="s">
        <v>16</v>
      </c>
      <c r="I10" s="181">
        <f t="shared" si="4"/>
        <v>0.12790697674418605</v>
      </c>
      <c r="J10" s="182">
        <f t="shared" si="4"/>
        <v>8.6294416243654817E-2</v>
      </c>
    </row>
    <row r="11" spans="1:10" ht="27.75" customHeight="1" x14ac:dyDescent="0.3">
      <c r="A11" s="466" t="s">
        <v>71</v>
      </c>
      <c r="B11" s="17" t="s">
        <v>13</v>
      </c>
      <c r="C11" s="183">
        <f t="shared" ref="C11:I11" si="5">C5+C7++C9</f>
        <v>420</v>
      </c>
      <c r="D11" s="184">
        <f t="shared" si="5"/>
        <v>108</v>
      </c>
      <c r="E11" s="184">
        <f t="shared" si="5"/>
        <v>321</v>
      </c>
      <c r="F11" s="184" t="s">
        <v>14</v>
      </c>
      <c r="G11" s="184">
        <f t="shared" si="5"/>
        <v>910</v>
      </c>
      <c r="H11" s="184">
        <f t="shared" si="5"/>
        <v>322</v>
      </c>
      <c r="I11" s="185">
        <f t="shared" si="5"/>
        <v>86</v>
      </c>
      <c r="J11" s="186">
        <f>J5+J7+J9</f>
        <v>2167</v>
      </c>
    </row>
    <row r="12" spans="1:10" ht="27.75" customHeight="1" thickBot="1" x14ac:dyDescent="0.35">
      <c r="A12" s="398"/>
      <c r="B12" s="178" t="s">
        <v>15</v>
      </c>
      <c r="C12" s="32">
        <f t="shared" ref="C12:I12" si="6">C11/C$11</f>
        <v>1</v>
      </c>
      <c r="D12" s="33">
        <f t="shared" si="6"/>
        <v>1</v>
      </c>
      <c r="E12" s="33">
        <f t="shared" si="6"/>
        <v>1</v>
      </c>
      <c r="F12" s="33" t="s">
        <v>16</v>
      </c>
      <c r="G12" s="33">
        <f t="shared" si="6"/>
        <v>1</v>
      </c>
      <c r="H12" s="33">
        <f t="shared" si="6"/>
        <v>1</v>
      </c>
      <c r="I12" s="34">
        <f t="shared" si="6"/>
        <v>1</v>
      </c>
      <c r="J12" s="35">
        <f>J11/J$11</f>
        <v>1</v>
      </c>
    </row>
    <row r="13" spans="1:10" ht="36" customHeight="1" thickBot="1" x14ac:dyDescent="0.35">
      <c r="A13" s="36"/>
      <c r="B13" s="37"/>
      <c r="C13" s="38"/>
      <c r="D13" s="38"/>
      <c r="E13" s="38"/>
      <c r="F13" s="38"/>
      <c r="G13" s="38"/>
      <c r="H13" s="38"/>
      <c r="I13" s="38"/>
      <c r="J13" s="38"/>
    </row>
    <row r="14" spans="1:10" ht="48.75" customHeight="1" x14ac:dyDescent="0.3">
      <c r="A14" s="39" t="s">
        <v>72</v>
      </c>
      <c r="B14" s="40" t="s">
        <v>13</v>
      </c>
      <c r="C14" s="187">
        <v>4</v>
      </c>
      <c r="D14" s="43">
        <v>2</v>
      </c>
      <c r="E14" s="43">
        <v>0</v>
      </c>
      <c r="F14" s="43" t="s">
        <v>14</v>
      </c>
      <c r="G14" s="43">
        <v>127</v>
      </c>
      <c r="H14" s="43">
        <v>0</v>
      </c>
      <c r="I14" s="188">
        <v>2</v>
      </c>
      <c r="J14" s="189">
        <f>SUM(C14:I14)</f>
        <v>135</v>
      </c>
    </row>
    <row r="15" spans="1:10" ht="48.75" customHeight="1" thickBot="1" x14ac:dyDescent="0.35">
      <c r="A15" s="46" t="s">
        <v>30</v>
      </c>
      <c r="B15" s="190" t="s">
        <v>13</v>
      </c>
      <c r="C15" s="53">
        <f t="shared" ref="C15:J15" si="7">C16-C11-C14</f>
        <v>0</v>
      </c>
      <c r="D15" s="54">
        <f t="shared" si="7"/>
        <v>0</v>
      </c>
      <c r="E15" s="54">
        <f t="shared" si="7"/>
        <v>0</v>
      </c>
      <c r="F15" s="54" t="s">
        <v>14</v>
      </c>
      <c r="G15" s="54">
        <f t="shared" si="7"/>
        <v>0</v>
      </c>
      <c r="H15" s="54">
        <f t="shared" si="7"/>
        <v>0</v>
      </c>
      <c r="I15" s="55">
        <f t="shared" si="7"/>
        <v>0</v>
      </c>
      <c r="J15" s="56">
        <f t="shared" si="7"/>
        <v>0</v>
      </c>
    </row>
    <row r="16" spans="1:10" ht="48.75" customHeight="1" thickBot="1" x14ac:dyDescent="0.35">
      <c r="A16" s="52" t="s">
        <v>31</v>
      </c>
      <c r="B16" s="191" t="s">
        <v>13</v>
      </c>
      <c r="C16" s="53">
        <v>424</v>
      </c>
      <c r="D16" s="54">
        <v>110</v>
      </c>
      <c r="E16" s="54">
        <v>321</v>
      </c>
      <c r="F16" s="54" t="s">
        <v>14</v>
      </c>
      <c r="G16" s="54">
        <v>1037</v>
      </c>
      <c r="H16" s="54">
        <v>322</v>
      </c>
      <c r="I16" s="55">
        <v>88</v>
      </c>
      <c r="J16" s="56">
        <f>SUM(C16:I16)</f>
        <v>2302</v>
      </c>
    </row>
    <row r="17" spans="1:10" ht="54.75" customHeight="1" thickBot="1" x14ac:dyDescent="0.35">
      <c r="A17" s="57"/>
      <c r="B17" s="36"/>
      <c r="C17" s="58"/>
      <c r="D17" s="58"/>
      <c r="E17" s="58"/>
      <c r="F17" s="58"/>
      <c r="G17" s="58"/>
      <c r="H17" s="58"/>
      <c r="I17" s="58"/>
      <c r="J17" s="59"/>
    </row>
    <row r="18" spans="1:10" ht="36" customHeight="1" x14ac:dyDescent="0.3">
      <c r="A18" s="387" t="s">
        <v>32</v>
      </c>
      <c r="B18" s="388"/>
      <c r="C18" s="388"/>
      <c r="D18" s="61"/>
      <c r="E18" s="61"/>
      <c r="F18" s="61"/>
      <c r="G18" s="61"/>
      <c r="H18" s="61"/>
      <c r="I18" s="61"/>
      <c r="J18" s="62"/>
    </row>
    <row r="19" spans="1:10" ht="36" customHeight="1" x14ac:dyDescent="0.3">
      <c r="A19" s="389" t="s">
        <v>33</v>
      </c>
      <c r="B19" s="390"/>
      <c r="C19" s="63">
        <v>1</v>
      </c>
      <c r="D19" s="64">
        <v>1</v>
      </c>
      <c r="E19" s="64">
        <v>1</v>
      </c>
      <c r="F19" s="64">
        <v>0</v>
      </c>
      <c r="G19" s="64">
        <v>2</v>
      </c>
      <c r="H19" s="64">
        <v>1</v>
      </c>
      <c r="I19" s="64">
        <v>1</v>
      </c>
      <c r="J19" s="65">
        <f>SUM(C19:I19)</f>
        <v>7</v>
      </c>
    </row>
    <row r="20" spans="1:10" ht="36" customHeight="1" thickBot="1" x14ac:dyDescent="0.35">
      <c r="A20" s="391" t="s">
        <v>34</v>
      </c>
      <c r="B20" s="392"/>
      <c r="C20" s="66">
        <v>1</v>
      </c>
      <c r="D20" s="67">
        <v>1</v>
      </c>
      <c r="E20" s="67">
        <v>1</v>
      </c>
      <c r="F20" s="67">
        <v>1</v>
      </c>
      <c r="G20" s="67">
        <v>2</v>
      </c>
      <c r="H20" s="67">
        <v>1</v>
      </c>
      <c r="I20" s="68">
        <v>1</v>
      </c>
      <c r="J20" s="69">
        <f>SUM(C20:I20)</f>
        <v>8</v>
      </c>
    </row>
    <row r="21" spans="1:10" ht="31.5" customHeight="1" x14ac:dyDescent="0.3">
      <c r="A21" s="70" t="s">
        <v>35</v>
      </c>
      <c r="B21" s="71"/>
      <c r="C21" s="72"/>
      <c r="D21" s="72"/>
      <c r="E21" s="72"/>
      <c r="F21" s="72"/>
      <c r="G21" s="72"/>
      <c r="H21" s="72"/>
      <c r="I21" s="72"/>
      <c r="J21" s="72"/>
    </row>
  </sheetData>
  <mergeCells count="11">
    <mergeCell ref="A9:A10"/>
    <mergeCell ref="A11:A12"/>
    <mergeCell ref="A18:C18"/>
    <mergeCell ref="A19:B19"/>
    <mergeCell ref="A20:B20"/>
    <mergeCell ref="A7:A8"/>
    <mergeCell ref="A1:J1"/>
    <mergeCell ref="A2:J2"/>
    <mergeCell ref="A3:B4"/>
    <mergeCell ref="C3:J3"/>
    <mergeCell ref="A5:A6"/>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90C7-3C15-4442-9727-3BD897F2FD18}">
  <sheetPr>
    <tabColor rgb="FF00FF00"/>
    <pageSetUpPr fitToPage="1"/>
  </sheetPr>
  <dimension ref="A1:J32"/>
  <sheetViews>
    <sheetView topLeftCell="A8" zoomScale="64" zoomScaleNormal="64" workbookViewId="0">
      <selection activeCell="H18" sqref="H18"/>
    </sheetView>
  </sheetViews>
  <sheetFormatPr baseColWidth="10" defaultColWidth="11.44140625" defaultRowHeight="14.4" x14ac:dyDescent="0.3"/>
  <cols>
    <col min="1" max="1" width="54.5546875" style="127" customWidth="1"/>
    <col min="2" max="2" width="17.33203125" style="127" customWidth="1"/>
    <col min="3" max="10" width="26.109375" style="127" customWidth="1"/>
    <col min="11" max="16384" width="11.44140625" style="127"/>
  </cols>
  <sheetData>
    <row r="1" spans="1:10" ht="57" customHeight="1" x14ac:dyDescent="0.3">
      <c r="A1" s="468" t="s">
        <v>51</v>
      </c>
      <c r="B1" s="468"/>
      <c r="C1" s="468"/>
      <c r="D1" s="468"/>
      <c r="E1" s="468"/>
      <c r="F1" s="468"/>
      <c r="G1" s="468"/>
      <c r="H1" s="468"/>
      <c r="I1" s="468"/>
      <c r="J1" s="468"/>
    </row>
    <row r="2" spans="1:10" ht="42" customHeight="1" thickBot="1" x14ac:dyDescent="0.35">
      <c r="A2" s="469" t="s">
        <v>52</v>
      </c>
      <c r="B2" s="469"/>
      <c r="C2" s="470"/>
      <c r="D2" s="470"/>
      <c r="E2" s="470"/>
      <c r="F2" s="470"/>
      <c r="G2" s="470"/>
      <c r="H2" s="470"/>
      <c r="I2" s="470"/>
      <c r="J2" s="470"/>
    </row>
    <row r="3" spans="1:10" ht="51.75" customHeight="1" thickBot="1" x14ac:dyDescent="0.35">
      <c r="A3" s="471" t="s">
        <v>53</v>
      </c>
      <c r="B3" s="472"/>
      <c r="C3" s="400" t="s">
        <v>3</v>
      </c>
      <c r="D3" s="401"/>
      <c r="E3" s="401"/>
      <c r="F3" s="401"/>
      <c r="G3" s="401"/>
      <c r="H3" s="401"/>
      <c r="I3" s="401"/>
      <c r="J3" s="402"/>
    </row>
    <row r="4" spans="1:10" ht="57.75" customHeight="1" thickBot="1" x14ac:dyDescent="0.35">
      <c r="A4" s="473"/>
      <c r="B4" s="474"/>
      <c r="C4" s="128" t="s">
        <v>4</v>
      </c>
      <c r="D4" s="129" t="s">
        <v>5</v>
      </c>
      <c r="E4" s="129" t="s">
        <v>6</v>
      </c>
      <c r="F4" s="129" t="s">
        <v>7</v>
      </c>
      <c r="G4" s="129" t="s">
        <v>8</v>
      </c>
      <c r="H4" s="130" t="s">
        <v>9</v>
      </c>
      <c r="I4" s="131" t="s">
        <v>10</v>
      </c>
      <c r="J4" s="355" t="s">
        <v>11</v>
      </c>
    </row>
    <row r="5" spans="1:10" ht="31.5" customHeight="1" x14ac:dyDescent="0.3">
      <c r="A5" s="475" t="s">
        <v>54</v>
      </c>
      <c r="B5" s="132" t="s">
        <v>13</v>
      </c>
      <c r="C5" s="133">
        <v>17</v>
      </c>
      <c r="D5" s="134">
        <v>9</v>
      </c>
      <c r="E5" s="134">
        <v>14</v>
      </c>
      <c r="F5" s="134" t="s">
        <v>14</v>
      </c>
      <c r="G5" s="134">
        <v>33</v>
      </c>
      <c r="H5" s="134">
        <v>18</v>
      </c>
      <c r="I5" s="135">
        <v>11</v>
      </c>
      <c r="J5" s="136">
        <f>SUM(C5:I5)</f>
        <v>102</v>
      </c>
    </row>
    <row r="6" spans="1:10" ht="31.5" customHeight="1" x14ac:dyDescent="0.3">
      <c r="A6" s="476"/>
      <c r="B6" s="137" t="s">
        <v>15</v>
      </c>
      <c r="C6" s="138">
        <f t="shared" ref="C6:J6" si="0">C5/C$21</f>
        <v>5.0445103857566766E-2</v>
      </c>
      <c r="D6" s="139">
        <f t="shared" si="0"/>
        <v>8.9108910891089105E-2</v>
      </c>
      <c r="E6" s="139">
        <f t="shared" si="0"/>
        <v>4.4444444444444446E-2</v>
      </c>
      <c r="F6" s="139" t="s">
        <v>16</v>
      </c>
      <c r="G6" s="139">
        <f t="shared" si="0"/>
        <v>3.9145907473309607E-2</v>
      </c>
      <c r="H6" s="139">
        <f t="shared" si="0"/>
        <v>5.8631921824104233E-2</v>
      </c>
      <c r="I6" s="140">
        <f t="shared" si="0"/>
        <v>0.13750000000000001</v>
      </c>
      <c r="J6" s="141">
        <f t="shared" si="0"/>
        <v>5.1437216338880487E-2</v>
      </c>
    </row>
    <row r="7" spans="1:10" ht="25.5" customHeight="1" x14ac:dyDescent="0.3">
      <c r="A7" s="477" t="s">
        <v>55</v>
      </c>
      <c r="B7" s="142" t="s">
        <v>13</v>
      </c>
      <c r="C7" s="143">
        <v>18</v>
      </c>
      <c r="D7" s="144">
        <v>10</v>
      </c>
      <c r="E7" s="144">
        <v>28</v>
      </c>
      <c r="F7" s="144" t="s">
        <v>14</v>
      </c>
      <c r="G7" s="144">
        <v>92</v>
      </c>
      <c r="H7" s="144">
        <v>29</v>
      </c>
      <c r="I7" s="145">
        <v>9</v>
      </c>
      <c r="J7" s="146">
        <f t="shared" ref="J7" si="1">SUM(C7:I7)</f>
        <v>186</v>
      </c>
    </row>
    <row r="8" spans="1:10" ht="25.5" customHeight="1" x14ac:dyDescent="0.3">
      <c r="A8" s="476"/>
      <c r="B8" s="137" t="s">
        <v>15</v>
      </c>
      <c r="C8" s="138">
        <f t="shared" ref="C8:J22" si="2">C7/C$21</f>
        <v>5.3412462908011868E-2</v>
      </c>
      <c r="D8" s="139">
        <f t="shared" si="2"/>
        <v>9.9009900990099015E-2</v>
      </c>
      <c r="E8" s="139">
        <f t="shared" si="2"/>
        <v>8.8888888888888892E-2</v>
      </c>
      <c r="F8" s="139" t="s">
        <v>16</v>
      </c>
      <c r="G8" s="139">
        <f t="shared" si="2"/>
        <v>0.10913404507710557</v>
      </c>
      <c r="H8" s="139">
        <f t="shared" si="2"/>
        <v>9.4462540716612378E-2</v>
      </c>
      <c r="I8" s="140">
        <f t="shared" si="2"/>
        <v>0.1125</v>
      </c>
      <c r="J8" s="141">
        <f t="shared" si="2"/>
        <v>9.3797276853252648E-2</v>
      </c>
    </row>
    <row r="9" spans="1:10" ht="33.75" customHeight="1" x14ac:dyDescent="0.3">
      <c r="A9" s="477" t="s">
        <v>56</v>
      </c>
      <c r="B9" s="142" t="s">
        <v>13</v>
      </c>
      <c r="C9" s="143">
        <v>212</v>
      </c>
      <c r="D9" s="144">
        <v>38</v>
      </c>
      <c r="E9" s="144">
        <v>105</v>
      </c>
      <c r="F9" s="144" t="s">
        <v>14</v>
      </c>
      <c r="G9" s="144">
        <v>466</v>
      </c>
      <c r="H9" s="144">
        <v>158</v>
      </c>
      <c r="I9" s="145">
        <v>38</v>
      </c>
      <c r="J9" s="146">
        <f t="shared" ref="J9" si="3">SUM(C9:I9)</f>
        <v>1017</v>
      </c>
    </row>
    <row r="10" spans="1:10" ht="33.75" customHeight="1" x14ac:dyDescent="0.3">
      <c r="A10" s="476"/>
      <c r="B10" s="137" t="s">
        <v>15</v>
      </c>
      <c r="C10" s="138">
        <f t="shared" ref="C10:J10" si="4">C9/C$21</f>
        <v>0.62908011869436198</v>
      </c>
      <c r="D10" s="139">
        <f t="shared" si="4"/>
        <v>0.37623762376237624</v>
      </c>
      <c r="E10" s="139">
        <f t="shared" si="4"/>
        <v>0.33333333333333331</v>
      </c>
      <c r="F10" s="139" t="s">
        <v>16</v>
      </c>
      <c r="G10" s="139">
        <f t="shared" si="4"/>
        <v>0.5527876631079478</v>
      </c>
      <c r="H10" s="139">
        <f t="shared" si="2"/>
        <v>0.51465798045602607</v>
      </c>
      <c r="I10" s="140">
        <f t="shared" si="4"/>
        <v>0.47499999999999998</v>
      </c>
      <c r="J10" s="141">
        <f t="shared" si="4"/>
        <v>0.51285930408472014</v>
      </c>
    </row>
    <row r="11" spans="1:10" ht="25.5" customHeight="1" x14ac:dyDescent="0.3">
      <c r="A11" s="477" t="s">
        <v>57</v>
      </c>
      <c r="B11" s="142" t="s">
        <v>13</v>
      </c>
      <c r="C11" s="143">
        <v>37</v>
      </c>
      <c r="D11" s="144">
        <v>6</v>
      </c>
      <c r="E11" s="144">
        <v>29</v>
      </c>
      <c r="F11" s="144" t="s">
        <v>14</v>
      </c>
      <c r="G11" s="144">
        <v>22</v>
      </c>
      <c r="H11" s="144">
        <v>26</v>
      </c>
      <c r="I11" s="145">
        <v>5</v>
      </c>
      <c r="J11" s="146">
        <f t="shared" ref="J11" si="5">SUM(C11:I11)</f>
        <v>125</v>
      </c>
    </row>
    <row r="12" spans="1:10" ht="25.5" customHeight="1" x14ac:dyDescent="0.3">
      <c r="A12" s="476"/>
      <c r="B12" s="137" t="s">
        <v>15</v>
      </c>
      <c r="C12" s="138">
        <f t="shared" ref="C12:J12" si="6">C11/C$21</f>
        <v>0.10979228486646884</v>
      </c>
      <c r="D12" s="139">
        <f t="shared" si="6"/>
        <v>5.9405940594059403E-2</v>
      </c>
      <c r="E12" s="139">
        <f t="shared" si="6"/>
        <v>9.2063492063492069E-2</v>
      </c>
      <c r="F12" s="139" t="s">
        <v>16</v>
      </c>
      <c r="G12" s="139">
        <f t="shared" si="6"/>
        <v>2.6097271648873072E-2</v>
      </c>
      <c r="H12" s="139">
        <f t="shared" si="2"/>
        <v>8.4690553745928335E-2</v>
      </c>
      <c r="I12" s="140">
        <f t="shared" si="6"/>
        <v>6.25E-2</v>
      </c>
      <c r="J12" s="141">
        <f t="shared" si="6"/>
        <v>6.3035804336863344E-2</v>
      </c>
    </row>
    <row r="13" spans="1:10" ht="25.5" customHeight="1" x14ac:dyDescent="0.3">
      <c r="A13" s="477" t="s">
        <v>58</v>
      </c>
      <c r="B13" s="142" t="s">
        <v>13</v>
      </c>
      <c r="C13" s="143">
        <v>7</v>
      </c>
      <c r="D13" s="144">
        <v>4</v>
      </c>
      <c r="E13" s="144">
        <v>6</v>
      </c>
      <c r="F13" s="144" t="s">
        <v>14</v>
      </c>
      <c r="G13" s="144">
        <v>57</v>
      </c>
      <c r="H13" s="144">
        <v>8</v>
      </c>
      <c r="I13" s="145">
        <v>4</v>
      </c>
      <c r="J13" s="146">
        <f t="shared" ref="J13" si="7">SUM(C13:I13)</f>
        <v>86</v>
      </c>
    </row>
    <row r="14" spans="1:10" ht="25.5" customHeight="1" x14ac:dyDescent="0.3">
      <c r="A14" s="476"/>
      <c r="B14" s="137" t="s">
        <v>15</v>
      </c>
      <c r="C14" s="138">
        <f t="shared" ref="C14:J14" si="8">C13/C$21</f>
        <v>2.0771513353115726E-2</v>
      </c>
      <c r="D14" s="139">
        <f t="shared" si="8"/>
        <v>3.9603960396039604E-2</v>
      </c>
      <c r="E14" s="139">
        <f t="shared" si="8"/>
        <v>1.9047619047619049E-2</v>
      </c>
      <c r="F14" s="139" t="s">
        <v>16</v>
      </c>
      <c r="G14" s="139">
        <f t="shared" si="8"/>
        <v>6.7615658362989328E-2</v>
      </c>
      <c r="H14" s="139">
        <f t="shared" si="2"/>
        <v>2.6058631921824105E-2</v>
      </c>
      <c r="I14" s="140">
        <f t="shared" si="8"/>
        <v>0.05</v>
      </c>
      <c r="J14" s="141">
        <f t="shared" si="8"/>
        <v>4.3368633383761977E-2</v>
      </c>
    </row>
    <row r="15" spans="1:10" ht="25.5" customHeight="1" x14ac:dyDescent="0.3">
      <c r="A15" s="477" t="s">
        <v>59</v>
      </c>
      <c r="B15" s="142" t="s">
        <v>13</v>
      </c>
      <c r="C15" s="143">
        <v>9</v>
      </c>
      <c r="D15" s="144">
        <v>0</v>
      </c>
      <c r="E15" s="144">
        <v>3</v>
      </c>
      <c r="F15" s="144" t="s">
        <v>14</v>
      </c>
      <c r="G15" s="144">
        <v>10</v>
      </c>
      <c r="H15" s="144">
        <v>5</v>
      </c>
      <c r="I15" s="145">
        <v>1</v>
      </c>
      <c r="J15" s="146">
        <f t="shared" ref="J15" si="9">SUM(C15:I15)</f>
        <v>28</v>
      </c>
    </row>
    <row r="16" spans="1:10" ht="25.5" customHeight="1" x14ac:dyDescent="0.3">
      <c r="A16" s="476"/>
      <c r="B16" s="137" t="s">
        <v>15</v>
      </c>
      <c r="C16" s="138">
        <f t="shared" ref="C16:J16" si="10">C15/C$21</f>
        <v>2.6706231454005934E-2</v>
      </c>
      <c r="D16" s="139">
        <f t="shared" si="10"/>
        <v>0</v>
      </c>
      <c r="E16" s="139">
        <f t="shared" si="10"/>
        <v>9.5238095238095247E-3</v>
      </c>
      <c r="F16" s="139" t="s">
        <v>16</v>
      </c>
      <c r="G16" s="139">
        <f t="shared" si="10"/>
        <v>1.1862396204033215E-2</v>
      </c>
      <c r="H16" s="139">
        <f t="shared" si="2"/>
        <v>1.6286644951140065E-2</v>
      </c>
      <c r="I16" s="140">
        <f t="shared" si="10"/>
        <v>1.2500000000000001E-2</v>
      </c>
      <c r="J16" s="141">
        <f t="shared" si="10"/>
        <v>1.4120020171457387E-2</v>
      </c>
    </row>
    <row r="17" spans="1:10" ht="25.5" customHeight="1" x14ac:dyDescent="0.3">
      <c r="A17" s="467" t="s">
        <v>60</v>
      </c>
      <c r="B17" s="142" t="s">
        <v>13</v>
      </c>
      <c r="C17" s="143">
        <v>4</v>
      </c>
      <c r="D17" s="144">
        <v>2</v>
      </c>
      <c r="E17" s="144">
        <v>2</v>
      </c>
      <c r="F17" s="144" t="s">
        <v>14</v>
      </c>
      <c r="G17" s="144">
        <v>15</v>
      </c>
      <c r="H17" s="144">
        <v>0</v>
      </c>
      <c r="I17" s="145">
        <v>10</v>
      </c>
      <c r="J17" s="146">
        <f t="shared" ref="J17" si="11">SUM(C17:I17)</f>
        <v>33</v>
      </c>
    </row>
    <row r="18" spans="1:10" ht="25.5" customHeight="1" x14ac:dyDescent="0.3">
      <c r="A18" s="476"/>
      <c r="B18" s="137" t="s">
        <v>15</v>
      </c>
      <c r="C18" s="138">
        <f t="shared" ref="C18:J18" si="12">C17/C$21</f>
        <v>1.1869436201780416E-2</v>
      </c>
      <c r="D18" s="139">
        <f t="shared" si="12"/>
        <v>1.9801980198019802E-2</v>
      </c>
      <c r="E18" s="139">
        <f t="shared" si="12"/>
        <v>6.3492063492063492E-3</v>
      </c>
      <c r="F18" s="139" t="s">
        <v>16</v>
      </c>
      <c r="G18" s="139">
        <f t="shared" si="12"/>
        <v>1.7793594306049824E-2</v>
      </c>
      <c r="H18" s="139">
        <f t="shared" si="2"/>
        <v>0</v>
      </c>
      <c r="I18" s="140">
        <f t="shared" si="12"/>
        <v>0.125</v>
      </c>
      <c r="J18" s="141">
        <f t="shared" si="12"/>
        <v>1.6641452344931921E-2</v>
      </c>
    </row>
    <row r="19" spans="1:10" ht="25.5" customHeight="1" x14ac:dyDescent="0.3">
      <c r="A19" s="467" t="s">
        <v>61</v>
      </c>
      <c r="B19" s="142" t="s">
        <v>13</v>
      </c>
      <c r="C19" s="143">
        <v>33</v>
      </c>
      <c r="D19" s="144">
        <v>32</v>
      </c>
      <c r="E19" s="144">
        <v>128</v>
      </c>
      <c r="F19" s="144" t="s">
        <v>14</v>
      </c>
      <c r="G19" s="144">
        <v>148</v>
      </c>
      <c r="H19" s="144">
        <v>63</v>
      </c>
      <c r="I19" s="145">
        <v>2</v>
      </c>
      <c r="J19" s="146">
        <f t="shared" ref="J19" si="13">SUM(C19:I19)</f>
        <v>406</v>
      </c>
    </row>
    <row r="20" spans="1:10" ht="25.5" customHeight="1" thickBot="1" x14ac:dyDescent="0.35">
      <c r="A20" s="467"/>
      <c r="B20" s="142" t="s">
        <v>15</v>
      </c>
      <c r="C20" s="147">
        <f t="shared" ref="C20:J20" si="14">C19/C$21</f>
        <v>9.7922848664688422E-2</v>
      </c>
      <c r="D20" s="148">
        <f t="shared" si="14"/>
        <v>0.31683168316831684</v>
      </c>
      <c r="E20" s="148">
        <f t="shared" si="14"/>
        <v>0.40634920634920635</v>
      </c>
      <c r="F20" s="148" t="s">
        <v>16</v>
      </c>
      <c r="G20" s="148">
        <f t="shared" si="14"/>
        <v>0.17556346381969157</v>
      </c>
      <c r="H20" s="148">
        <f t="shared" si="2"/>
        <v>0.20521172638436483</v>
      </c>
      <c r="I20" s="149">
        <f t="shared" si="14"/>
        <v>2.5000000000000001E-2</v>
      </c>
      <c r="J20" s="150">
        <f t="shared" si="14"/>
        <v>0.20474029248613212</v>
      </c>
    </row>
    <row r="21" spans="1:10" ht="30.75" customHeight="1" x14ac:dyDescent="0.3">
      <c r="A21" s="478" t="s">
        <v>62</v>
      </c>
      <c r="B21" s="151" t="s">
        <v>13</v>
      </c>
      <c r="C21" s="27">
        <f t="shared" ref="C21:J21" si="15">C5+C7+C9+C11+C13+C15+C17+C19</f>
        <v>337</v>
      </c>
      <c r="D21" s="28">
        <f t="shared" si="15"/>
        <v>101</v>
      </c>
      <c r="E21" s="28">
        <f t="shared" si="15"/>
        <v>315</v>
      </c>
      <c r="F21" s="28" t="s">
        <v>14</v>
      </c>
      <c r="G21" s="28">
        <f t="shared" si="15"/>
        <v>843</v>
      </c>
      <c r="H21" s="28">
        <f t="shared" si="15"/>
        <v>307</v>
      </c>
      <c r="I21" s="29">
        <f t="shared" si="15"/>
        <v>80</v>
      </c>
      <c r="J21" s="30">
        <f t="shared" si="15"/>
        <v>1983</v>
      </c>
    </row>
    <row r="22" spans="1:10" ht="30.75" customHeight="1" thickBot="1" x14ac:dyDescent="0.35">
      <c r="A22" s="479"/>
      <c r="B22" s="152" t="s">
        <v>15</v>
      </c>
      <c r="C22" s="32">
        <f t="shared" ref="C22:I22" si="16">C21/C$21</f>
        <v>1</v>
      </c>
      <c r="D22" s="33">
        <f t="shared" si="16"/>
        <v>1</v>
      </c>
      <c r="E22" s="33">
        <f t="shared" si="16"/>
        <v>1</v>
      </c>
      <c r="F22" s="33" t="s">
        <v>16</v>
      </c>
      <c r="G22" s="33">
        <f t="shared" si="16"/>
        <v>1</v>
      </c>
      <c r="H22" s="33">
        <f t="shared" si="2"/>
        <v>1</v>
      </c>
      <c r="I22" s="34">
        <f t="shared" si="16"/>
        <v>1</v>
      </c>
      <c r="J22" s="35">
        <f>J21/J$21</f>
        <v>1</v>
      </c>
    </row>
    <row r="23" spans="1:10" ht="36" customHeight="1" thickBot="1" x14ac:dyDescent="0.35">
      <c r="A23" s="36"/>
      <c r="B23" s="37"/>
      <c r="C23" s="38"/>
      <c r="D23" s="38"/>
      <c r="E23" s="38"/>
      <c r="F23" s="38"/>
      <c r="G23" s="38"/>
      <c r="H23" s="38"/>
      <c r="I23" s="38"/>
      <c r="J23" s="38"/>
    </row>
    <row r="24" spans="1:10" ht="57" customHeight="1" x14ac:dyDescent="0.3">
      <c r="A24" s="39" t="s">
        <v>63</v>
      </c>
      <c r="B24" s="153" t="s">
        <v>13</v>
      </c>
      <c r="C24" s="154">
        <v>87</v>
      </c>
      <c r="D24" s="155">
        <v>9</v>
      </c>
      <c r="E24" s="155">
        <v>6</v>
      </c>
      <c r="F24" s="155" t="s">
        <v>14</v>
      </c>
      <c r="G24" s="155">
        <v>194</v>
      </c>
      <c r="H24" s="155">
        <v>15</v>
      </c>
      <c r="I24" s="156">
        <v>8</v>
      </c>
      <c r="J24" s="157">
        <f>SUM(C24:I24)</f>
        <v>319</v>
      </c>
    </row>
    <row r="25" spans="1:10" ht="55.5" customHeight="1" thickBot="1" x14ac:dyDescent="0.35">
      <c r="A25" s="46" t="s">
        <v>30</v>
      </c>
      <c r="B25" s="158" t="s">
        <v>13</v>
      </c>
      <c r="C25" s="159">
        <f t="shared" ref="C25:I25" si="17">C26-C21-C24</f>
        <v>0</v>
      </c>
      <c r="D25" s="160">
        <f t="shared" si="17"/>
        <v>0</v>
      </c>
      <c r="E25" s="160">
        <f t="shared" si="17"/>
        <v>0</v>
      </c>
      <c r="F25" s="160" t="s">
        <v>14</v>
      </c>
      <c r="G25" s="160">
        <f t="shared" si="17"/>
        <v>0</v>
      </c>
      <c r="H25" s="160">
        <f t="shared" si="17"/>
        <v>0</v>
      </c>
      <c r="I25" s="161">
        <f t="shared" si="17"/>
        <v>0</v>
      </c>
      <c r="J25" s="162">
        <f>SUM(C25:I25)</f>
        <v>0</v>
      </c>
    </row>
    <row r="26" spans="1:10" ht="54.75" customHeight="1" thickBot="1" x14ac:dyDescent="0.35">
      <c r="A26" s="357" t="s">
        <v>31</v>
      </c>
      <c r="B26" s="163" t="s">
        <v>13</v>
      </c>
      <c r="C26" s="159">
        <v>424</v>
      </c>
      <c r="D26" s="160">
        <v>110</v>
      </c>
      <c r="E26" s="160">
        <v>321</v>
      </c>
      <c r="F26" s="160" t="s">
        <v>14</v>
      </c>
      <c r="G26" s="160">
        <v>1037</v>
      </c>
      <c r="H26" s="160">
        <v>322</v>
      </c>
      <c r="I26" s="161">
        <v>88</v>
      </c>
      <c r="J26" s="162">
        <f>SUM(C26:I26)</f>
        <v>2302</v>
      </c>
    </row>
    <row r="27" spans="1:10" ht="54.75" customHeight="1" thickBot="1" x14ac:dyDescent="0.35">
      <c r="A27" s="354"/>
      <c r="B27" s="36"/>
      <c r="C27" s="58"/>
      <c r="D27" s="58"/>
      <c r="E27" s="58"/>
      <c r="F27" s="58"/>
      <c r="G27" s="58"/>
      <c r="H27" s="58"/>
      <c r="I27" s="58"/>
      <c r="J27" s="59"/>
    </row>
    <row r="28" spans="1:10" ht="36.75" customHeight="1" x14ac:dyDescent="0.3">
      <c r="A28" s="480" t="s">
        <v>32</v>
      </c>
      <c r="B28" s="481"/>
      <c r="C28" s="481"/>
      <c r="D28" s="61"/>
      <c r="E28" s="61"/>
      <c r="F28" s="61"/>
      <c r="G28" s="61"/>
      <c r="H28" s="61"/>
      <c r="I28" s="61"/>
      <c r="J28" s="99"/>
    </row>
    <row r="29" spans="1:10" ht="36.75" customHeight="1" x14ac:dyDescent="0.3">
      <c r="A29" s="482" t="s">
        <v>33</v>
      </c>
      <c r="B29" s="483"/>
      <c r="C29" s="164">
        <v>1</v>
      </c>
      <c r="D29" s="165">
        <v>1</v>
      </c>
      <c r="E29" s="165">
        <v>1</v>
      </c>
      <c r="F29" s="165">
        <v>0</v>
      </c>
      <c r="G29" s="165">
        <v>2</v>
      </c>
      <c r="H29" s="165">
        <v>1</v>
      </c>
      <c r="I29" s="165">
        <v>1</v>
      </c>
      <c r="J29" s="166">
        <f>SUM(C29:I29)</f>
        <v>7</v>
      </c>
    </row>
    <row r="30" spans="1:10" ht="36.75" customHeight="1" thickBot="1" x14ac:dyDescent="0.35">
      <c r="A30" s="484" t="s">
        <v>34</v>
      </c>
      <c r="B30" s="485"/>
      <c r="C30" s="167">
        <v>1</v>
      </c>
      <c r="D30" s="168">
        <v>1</v>
      </c>
      <c r="E30" s="168">
        <v>1</v>
      </c>
      <c r="F30" s="168">
        <v>1</v>
      </c>
      <c r="G30" s="168">
        <v>2</v>
      </c>
      <c r="H30" s="168">
        <v>1</v>
      </c>
      <c r="I30" s="169">
        <v>1</v>
      </c>
      <c r="J30" s="170">
        <f>SUM(C30:I30)</f>
        <v>8</v>
      </c>
    </row>
    <row r="31" spans="1:10" ht="31.5" customHeight="1" x14ac:dyDescent="0.3">
      <c r="A31" s="171" t="s">
        <v>35</v>
      </c>
      <c r="B31" s="105"/>
      <c r="C31" s="172"/>
      <c r="D31" s="172"/>
      <c r="E31" s="172"/>
      <c r="F31" s="172"/>
      <c r="G31" s="172"/>
      <c r="H31" s="172"/>
      <c r="I31" s="172"/>
      <c r="J31" s="172"/>
    </row>
    <row r="32" spans="1:10" ht="30" customHeight="1" x14ac:dyDescent="0.3">
      <c r="A32" s="486" t="s">
        <v>64</v>
      </c>
      <c r="B32" s="486"/>
      <c r="C32" s="486"/>
      <c r="D32" s="486"/>
      <c r="E32" s="486"/>
      <c r="F32" s="486"/>
      <c r="G32" s="486"/>
      <c r="H32" s="486"/>
      <c r="I32" s="486"/>
      <c r="J32" s="486"/>
    </row>
  </sheetData>
  <mergeCells count="17">
    <mergeCell ref="A21:A22"/>
    <mergeCell ref="A28:C28"/>
    <mergeCell ref="A29:B29"/>
    <mergeCell ref="A30:B30"/>
    <mergeCell ref="A32:J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75EDC-C206-4A6F-923A-05D8735D7815}">
  <sheetPr>
    <tabColor rgb="FF00FF00"/>
    <pageSetUpPr fitToPage="1"/>
  </sheetPr>
  <dimension ref="A1:J33"/>
  <sheetViews>
    <sheetView topLeftCell="A20" zoomScale="55" zoomScaleNormal="55" workbookViewId="0">
      <selection sqref="A1:J1"/>
    </sheetView>
  </sheetViews>
  <sheetFormatPr baseColWidth="10" defaultRowHeight="14.4" x14ac:dyDescent="0.3"/>
  <cols>
    <col min="1" max="1" width="57.88671875" customWidth="1"/>
    <col min="2" max="2" width="10.109375" customWidth="1"/>
    <col min="3" max="4" width="22.5546875" customWidth="1"/>
    <col min="5" max="5" width="27.5546875" customWidth="1"/>
    <col min="6" max="9" width="22.5546875" customWidth="1"/>
    <col min="10" max="10" width="25.109375" customWidth="1"/>
  </cols>
  <sheetData>
    <row r="1" spans="1:10" ht="34.5" customHeight="1" x14ac:dyDescent="0.3">
      <c r="A1" s="456" t="s">
        <v>36</v>
      </c>
      <c r="B1" s="456"/>
      <c r="C1" s="456"/>
      <c r="D1" s="456"/>
      <c r="E1" s="456"/>
      <c r="F1" s="456"/>
      <c r="G1" s="456"/>
      <c r="H1" s="456"/>
      <c r="I1" s="456"/>
      <c r="J1" s="456"/>
    </row>
    <row r="2" spans="1:10" ht="57" customHeight="1" thickBot="1" x14ac:dyDescent="0.35">
      <c r="A2" s="456" t="s">
        <v>37</v>
      </c>
      <c r="B2" s="456"/>
      <c r="C2" s="457"/>
      <c r="D2" s="457"/>
      <c r="E2" s="457"/>
      <c r="F2" s="457"/>
      <c r="G2" s="457"/>
      <c r="H2" s="457"/>
      <c r="I2" s="457"/>
      <c r="J2" s="457"/>
    </row>
    <row r="3" spans="1:10" ht="51.75" customHeight="1" thickBot="1" x14ac:dyDescent="0.35">
      <c r="A3" s="362" t="s">
        <v>38</v>
      </c>
      <c r="B3" s="363"/>
      <c r="C3" s="489" t="s">
        <v>3</v>
      </c>
      <c r="D3" s="366"/>
      <c r="E3" s="366"/>
      <c r="F3" s="366"/>
      <c r="G3" s="366"/>
      <c r="H3" s="366"/>
      <c r="I3" s="366"/>
      <c r="J3" s="367"/>
    </row>
    <row r="4" spans="1:10" ht="70.5" customHeight="1" thickBot="1" x14ac:dyDescent="0.35">
      <c r="A4" s="364"/>
      <c r="B4" s="365"/>
      <c r="C4" s="73" t="s">
        <v>4</v>
      </c>
      <c r="D4" s="74" t="s">
        <v>5</v>
      </c>
      <c r="E4" s="3" t="s">
        <v>6</v>
      </c>
      <c r="F4" s="74" t="s">
        <v>7</v>
      </c>
      <c r="G4" s="74" t="s">
        <v>8</v>
      </c>
      <c r="H4" s="3" t="s">
        <v>9</v>
      </c>
      <c r="I4" s="75" t="s">
        <v>10</v>
      </c>
      <c r="J4" s="76" t="s">
        <v>11</v>
      </c>
    </row>
    <row r="5" spans="1:10" ht="31.5" customHeight="1" x14ac:dyDescent="0.3">
      <c r="A5" s="490" t="s">
        <v>39</v>
      </c>
      <c r="B5" s="77" t="s">
        <v>40</v>
      </c>
      <c r="C5" s="78">
        <v>156</v>
      </c>
      <c r="D5" s="79">
        <v>77</v>
      </c>
      <c r="E5" s="79">
        <v>26</v>
      </c>
      <c r="F5" s="79" t="s">
        <v>14</v>
      </c>
      <c r="G5" s="79">
        <v>285</v>
      </c>
      <c r="H5" s="79">
        <v>39</v>
      </c>
      <c r="I5" s="80">
        <v>11</v>
      </c>
      <c r="J5" s="81">
        <f>SUM(C5:I5)</f>
        <v>594</v>
      </c>
    </row>
    <row r="6" spans="1:10" ht="31.5" customHeight="1" x14ac:dyDescent="0.3">
      <c r="A6" s="488"/>
      <c r="B6" s="82" t="s">
        <v>15</v>
      </c>
      <c r="C6" s="83">
        <f t="shared" ref="C6:J20" si="0">C5/C$23</f>
        <v>0.41052631578947368</v>
      </c>
      <c r="D6" s="84">
        <f t="shared" si="0"/>
        <v>0.70642201834862384</v>
      </c>
      <c r="E6" s="84">
        <f t="shared" si="0"/>
        <v>8.1250000000000003E-2</v>
      </c>
      <c r="F6" s="84" t="s">
        <v>16</v>
      </c>
      <c r="G6" s="84">
        <f t="shared" si="0"/>
        <v>0.32571428571428573</v>
      </c>
      <c r="H6" s="84">
        <f t="shared" si="0"/>
        <v>0.12225705329153605</v>
      </c>
      <c r="I6" s="85">
        <f t="shared" si="0"/>
        <v>0.13924050632911392</v>
      </c>
      <c r="J6" s="86">
        <f t="shared" si="0"/>
        <v>0.28530259365994237</v>
      </c>
    </row>
    <row r="7" spans="1:10" ht="25.5" customHeight="1" x14ac:dyDescent="0.3">
      <c r="A7" s="487" t="s">
        <v>41</v>
      </c>
      <c r="B7" s="87" t="s">
        <v>13</v>
      </c>
      <c r="C7" s="88">
        <v>42</v>
      </c>
      <c r="D7" s="89">
        <v>5</v>
      </c>
      <c r="E7" s="89">
        <v>36</v>
      </c>
      <c r="F7" s="89" t="s">
        <v>14</v>
      </c>
      <c r="G7" s="89">
        <v>61</v>
      </c>
      <c r="H7" s="89">
        <v>43</v>
      </c>
      <c r="I7" s="90">
        <v>11</v>
      </c>
      <c r="J7" s="91">
        <f t="shared" ref="J7" si="1">SUM(C7:I7)</f>
        <v>198</v>
      </c>
    </row>
    <row r="8" spans="1:10" ht="25.5" customHeight="1" x14ac:dyDescent="0.3">
      <c r="A8" s="488"/>
      <c r="B8" s="82" t="s">
        <v>15</v>
      </c>
      <c r="C8" s="83">
        <f t="shared" ref="C8:J8" si="2">C7/C$23</f>
        <v>0.11052631578947368</v>
      </c>
      <c r="D8" s="84">
        <f t="shared" si="2"/>
        <v>4.5871559633027525E-2</v>
      </c>
      <c r="E8" s="84">
        <f t="shared" si="2"/>
        <v>0.1125</v>
      </c>
      <c r="F8" s="84" t="s">
        <v>16</v>
      </c>
      <c r="G8" s="84">
        <f t="shared" si="2"/>
        <v>6.9714285714285715E-2</v>
      </c>
      <c r="H8" s="84">
        <f t="shared" si="0"/>
        <v>0.13479623824451412</v>
      </c>
      <c r="I8" s="85">
        <f t="shared" si="2"/>
        <v>0.13924050632911392</v>
      </c>
      <c r="J8" s="86">
        <f t="shared" si="2"/>
        <v>9.5100864553314124E-2</v>
      </c>
    </row>
    <row r="9" spans="1:10" ht="25.5" customHeight="1" x14ac:dyDescent="0.3">
      <c r="A9" s="487" t="s">
        <v>42</v>
      </c>
      <c r="B9" s="87" t="s">
        <v>13</v>
      </c>
      <c r="C9" s="88">
        <v>38</v>
      </c>
      <c r="D9" s="89">
        <v>15</v>
      </c>
      <c r="E9" s="89">
        <v>26</v>
      </c>
      <c r="F9" s="89" t="s">
        <v>14</v>
      </c>
      <c r="G9" s="89">
        <v>129</v>
      </c>
      <c r="H9" s="89">
        <v>75</v>
      </c>
      <c r="I9" s="90">
        <v>8</v>
      </c>
      <c r="J9" s="91">
        <f t="shared" ref="J9" si="3">SUM(C9:I9)</f>
        <v>291</v>
      </c>
    </row>
    <row r="10" spans="1:10" ht="25.5" customHeight="1" x14ac:dyDescent="0.3">
      <c r="A10" s="488"/>
      <c r="B10" s="82" t="s">
        <v>15</v>
      </c>
      <c r="C10" s="83">
        <f t="shared" ref="C10:J10" si="4">C9/C$23</f>
        <v>0.1</v>
      </c>
      <c r="D10" s="84">
        <f t="shared" si="4"/>
        <v>0.13761467889908258</v>
      </c>
      <c r="E10" s="84">
        <f t="shared" si="4"/>
        <v>8.1250000000000003E-2</v>
      </c>
      <c r="F10" s="84" t="s">
        <v>16</v>
      </c>
      <c r="G10" s="84">
        <f t="shared" si="4"/>
        <v>0.14742857142857144</v>
      </c>
      <c r="H10" s="84">
        <f t="shared" si="0"/>
        <v>0.23510971786833856</v>
      </c>
      <c r="I10" s="85">
        <f t="shared" si="4"/>
        <v>0.10126582278481013</v>
      </c>
      <c r="J10" s="86">
        <f t="shared" si="4"/>
        <v>0.13976945244956773</v>
      </c>
    </row>
    <row r="11" spans="1:10" ht="25.5" customHeight="1" x14ac:dyDescent="0.3">
      <c r="A11" s="487" t="s">
        <v>43</v>
      </c>
      <c r="B11" s="87" t="s">
        <v>13</v>
      </c>
      <c r="C11" s="88">
        <v>1</v>
      </c>
      <c r="D11" s="89">
        <v>1</v>
      </c>
      <c r="E11" s="89">
        <v>38</v>
      </c>
      <c r="F11" s="89" t="s">
        <v>14</v>
      </c>
      <c r="G11" s="89">
        <v>23</v>
      </c>
      <c r="H11" s="89">
        <v>1</v>
      </c>
      <c r="I11" s="90">
        <v>0</v>
      </c>
      <c r="J11" s="91">
        <f t="shared" ref="J11" si="5">SUM(C11:I11)</f>
        <v>64</v>
      </c>
    </row>
    <row r="12" spans="1:10" ht="25.5" customHeight="1" x14ac:dyDescent="0.3">
      <c r="A12" s="488"/>
      <c r="B12" s="82" t="s">
        <v>15</v>
      </c>
      <c r="C12" s="83">
        <f t="shared" ref="C12:J12" si="6">C11/C$23</f>
        <v>2.631578947368421E-3</v>
      </c>
      <c r="D12" s="84">
        <f t="shared" si="6"/>
        <v>9.1743119266055051E-3</v>
      </c>
      <c r="E12" s="84">
        <f t="shared" si="6"/>
        <v>0.11874999999999999</v>
      </c>
      <c r="F12" s="84" t="s">
        <v>16</v>
      </c>
      <c r="G12" s="84">
        <f t="shared" si="6"/>
        <v>2.6285714285714287E-2</v>
      </c>
      <c r="H12" s="84">
        <f t="shared" si="0"/>
        <v>3.134796238244514E-3</v>
      </c>
      <c r="I12" s="85">
        <f t="shared" si="6"/>
        <v>0</v>
      </c>
      <c r="J12" s="86">
        <f t="shared" si="6"/>
        <v>3.073967339097022E-2</v>
      </c>
    </row>
    <row r="13" spans="1:10" ht="25.5" customHeight="1" x14ac:dyDescent="0.3">
      <c r="A13" s="487" t="s">
        <v>44</v>
      </c>
      <c r="B13" s="87" t="s">
        <v>13</v>
      </c>
      <c r="C13" s="88">
        <v>125</v>
      </c>
      <c r="D13" s="89">
        <v>7</v>
      </c>
      <c r="E13" s="89">
        <v>164</v>
      </c>
      <c r="F13" s="89" t="s">
        <v>14</v>
      </c>
      <c r="G13" s="89">
        <v>260</v>
      </c>
      <c r="H13" s="89">
        <v>136</v>
      </c>
      <c r="I13" s="90">
        <v>35</v>
      </c>
      <c r="J13" s="91">
        <f>SUM(C13:I13)</f>
        <v>727</v>
      </c>
    </row>
    <row r="14" spans="1:10" ht="25.5" customHeight="1" x14ac:dyDescent="0.3">
      <c r="A14" s="488"/>
      <c r="B14" s="82" t="s">
        <v>15</v>
      </c>
      <c r="C14" s="83">
        <f t="shared" ref="C14:J14" si="7">C13/C$23</f>
        <v>0.32894736842105265</v>
      </c>
      <c r="D14" s="84">
        <f t="shared" si="7"/>
        <v>6.4220183486238536E-2</v>
      </c>
      <c r="E14" s="84">
        <f t="shared" si="7"/>
        <v>0.51249999999999996</v>
      </c>
      <c r="F14" s="84" t="s">
        <v>16</v>
      </c>
      <c r="G14" s="84">
        <f t="shared" si="7"/>
        <v>0.29714285714285715</v>
      </c>
      <c r="H14" s="84">
        <f t="shared" si="0"/>
        <v>0.42633228840125392</v>
      </c>
      <c r="I14" s="85">
        <f t="shared" si="7"/>
        <v>0.44303797468354428</v>
      </c>
      <c r="J14" s="86">
        <f t="shared" si="7"/>
        <v>0.34918347742555234</v>
      </c>
    </row>
    <row r="15" spans="1:10" ht="25.5" customHeight="1" x14ac:dyDescent="0.3">
      <c r="A15" s="487" t="s">
        <v>45</v>
      </c>
      <c r="B15" s="87" t="s">
        <v>13</v>
      </c>
      <c r="C15" s="88">
        <v>3</v>
      </c>
      <c r="D15" s="89">
        <v>4</v>
      </c>
      <c r="E15" s="89">
        <v>21</v>
      </c>
      <c r="F15" s="89" t="s">
        <v>14</v>
      </c>
      <c r="G15" s="89">
        <v>15</v>
      </c>
      <c r="H15" s="89">
        <v>4</v>
      </c>
      <c r="I15" s="90">
        <v>6</v>
      </c>
      <c r="J15" s="91">
        <f t="shared" ref="J15" si="8">SUM(C15:I15)</f>
        <v>53</v>
      </c>
    </row>
    <row r="16" spans="1:10" ht="25.5" customHeight="1" x14ac:dyDescent="0.3">
      <c r="A16" s="488"/>
      <c r="B16" s="82" t="s">
        <v>15</v>
      </c>
      <c r="C16" s="83">
        <f t="shared" ref="C16:J16" si="9">C15/C$23</f>
        <v>7.8947368421052634E-3</v>
      </c>
      <c r="D16" s="84">
        <f t="shared" si="9"/>
        <v>3.669724770642202E-2</v>
      </c>
      <c r="E16" s="84">
        <f t="shared" si="9"/>
        <v>6.5625000000000003E-2</v>
      </c>
      <c r="F16" s="84" t="s">
        <v>16</v>
      </c>
      <c r="G16" s="84">
        <f t="shared" si="9"/>
        <v>1.7142857142857144E-2</v>
      </c>
      <c r="H16" s="84">
        <f t="shared" si="0"/>
        <v>1.2539184952978056E-2</v>
      </c>
      <c r="I16" s="85">
        <f t="shared" si="9"/>
        <v>7.5949367088607597E-2</v>
      </c>
      <c r="J16" s="86">
        <f t="shared" si="9"/>
        <v>2.5456292026897216E-2</v>
      </c>
    </row>
    <row r="17" spans="1:10" ht="25.5" customHeight="1" x14ac:dyDescent="0.3">
      <c r="A17" s="487" t="s">
        <v>46</v>
      </c>
      <c r="B17" s="87" t="s">
        <v>13</v>
      </c>
      <c r="C17" s="88">
        <v>11</v>
      </c>
      <c r="D17" s="89">
        <v>0</v>
      </c>
      <c r="E17" s="89">
        <v>5</v>
      </c>
      <c r="F17" s="89" t="s">
        <v>14</v>
      </c>
      <c r="G17" s="89">
        <v>98</v>
      </c>
      <c r="H17" s="89">
        <v>21</v>
      </c>
      <c r="I17" s="90">
        <v>5</v>
      </c>
      <c r="J17" s="91">
        <f t="shared" ref="J17" si="10">SUM(C17:I17)</f>
        <v>140</v>
      </c>
    </row>
    <row r="18" spans="1:10" ht="25.5" customHeight="1" x14ac:dyDescent="0.3">
      <c r="A18" s="488"/>
      <c r="B18" s="82" t="s">
        <v>15</v>
      </c>
      <c r="C18" s="83">
        <f t="shared" ref="C18:J18" si="11">C17/C$23</f>
        <v>2.8947368421052631E-2</v>
      </c>
      <c r="D18" s="84">
        <f t="shared" si="11"/>
        <v>0</v>
      </c>
      <c r="E18" s="84">
        <f t="shared" si="11"/>
        <v>1.5625E-2</v>
      </c>
      <c r="F18" s="84" t="s">
        <v>16</v>
      </c>
      <c r="G18" s="84">
        <f t="shared" si="11"/>
        <v>0.112</v>
      </c>
      <c r="H18" s="84">
        <f t="shared" si="0"/>
        <v>6.5830721003134793E-2</v>
      </c>
      <c r="I18" s="85">
        <f t="shared" si="11"/>
        <v>6.3291139240506333E-2</v>
      </c>
      <c r="J18" s="86">
        <f t="shared" si="11"/>
        <v>6.7243035542747354E-2</v>
      </c>
    </row>
    <row r="19" spans="1:10" ht="25.5" customHeight="1" x14ac:dyDescent="0.3">
      <c r="A19" s="487" t="s">
        <v>47</v>
      </c>
      <c r="B19" s="87" t="s">
        <v>13</v>
      </c>
      <c r="C19" s="88">
        <v>4</v>
      </c>
      <c r="D19" s="89">
        <v>0</v>
      </c>
      <c r="E19" s="89">
        <v>1</v>
      </c>
      <c r="F19" s="89" t="s">
        <v>14</v>
      </c>
      <c r="G19" s="89">
        <v>1</v>
      </c>
      <c r="H19" s="89">
        <v>0</v>
      </c>
      <c r="I19" s="90">
        <v>3</v>
      </c>
      <c r="J19" s="91">
        <f t="shared" ref="J19" si="12">SUM(C19:I19)</f>
        <v>9</v>
      </c>
    </row>
    <row r="20" spans="1:10" ht="25.5" customHeight="1" x14ac:dyDescent="0.3">
      <c r="A20" s="488"/>
      <c r="B20" s="82" t="s">
        <v>15</v>
      </c>
      <c r="C20" s="83">
        <f t="shared" ref="C20:J20" si="13">C19/C$23</f>
        <v>1.0526315789473684E-2</v>
      </c>
      <c r="D20" s="84">
        <f t="shared" si="13"/>
        <v>0</v>
      </c>
      <c r="E20" s="84">
        <f t="shared" si="13"/>
        <v>3.1250000000000002E-3</v>
      </c>
      <c r="F20" s="84" t="s">
        <v>16</v>
      </c>
      <c r="G20" s="84">
        <f t="shared" si="13"/>
        <v>1.1428571428571429E-3</v>
      </c>
      <c r="H20" s="84">
        <f t="shared" si="0"/>
        <v>0</v>
      </c>
      <c r="I20" s="85">
        <f t="shared" si="13"/>
        <v>3.7974683544303799E-2</v>
      </c>
      <c r="J20" s="86">
        <f t="shared" si="13"/>
        <v>4.3227665706051877E-3</v>
      </c>
    </row>
    <row r="21" spans="1:10" ht="25.5" customHeight="1" x14ac:dyDescent="0.3">
      <c r="A21" s="487" t="s">
        <v>48</v>
      </c>
      <c r="B21" s="87" t="s">
        <v>13</v>
      </c>
      <c r="C21" s="88">
        <v>0</v>
      </c>
      <c r="D21" s="89">
        <v>0</v>
      </c>
      <c r="E21" s="89">
        <v>3</v>
      </c>
      <c r="F21" s="89" t="s">
        <v>14</v>
      </c>
      <c r="G21" s="89">
        <v>3</v>
      </c>
      <c r="H21" s="89">
        <v>0</v>
      </c>
      <c r="I21" s="90">
        <v>0</v>
      </c>
      <c r="J21" s="91">
        <f t="shared" ref="J21" si="14">SUM(C21:I21)</f>
        <v>6</v>
      </c>
    </row>
    <row r="22" spans="1:10" ht="25.5" customHeight="1" thickBot="1" x14ac:dyDescent="0.35">
      <c r="A22" s="490"/>
      <c r="B22" s="87" t="s">
        <v>15</v>
      </c>
      <c r="C22" s="92">
        <f t="shared" ref="C22:J22" si="15">C21/C$23</f>
        <v>0</v>
      </c>
      <c r="D22" s="93">
        <f t="shared" si="15"/>
        <v>0</v>
      </c>
      <c r="E22" s="93">
        <f t="shared" si="15"/>
        <v>9.3749999999999997E-3</v>
      </c>
      <c r="F22" s="93" t="s">
        <v>16</v>
      </c>
      <c r="G22" s="93">
        <f t="shared" si="15"/>
        <v>3.4285714285714284E-3</v>
      </c>
      <c r="H22" s="93">
        <f t="shared" si="15"/>
        <v>0</v>
      </c>
      <c r="I22" s="94">
        <f t="shared" si="15"/>
        <v>0</v>
      </c>
      <c r="J22" s="95">
        <f t="shared" si="15"/>
        <v>2.881844380403458E-3</v>
      </c>
    </row>
    <row r="23" spans="1:10" ht="38.25" customHeight="1" x14ac:dyDescent="0.3">
      <c r="A23" s="362" t="s">
        <v>49</v>
      </c>
      <c r="B23" s="77" t="s">
        <v>13</v>
      </c>
      <c r="C23" s="96">
        <f t="shared" ref="C23:J23" si="16">C5+C7+C9+C11+C13+C15+C17+C19+C21</f>
        <v>380</v>
      </c>
      <c r="D23" s="97">
        <f t="shared" si="16"/>
        <v>109</v>
      </c>
      <c r="E23" s="97">
        <f t="shared" si="16"/>
        <v>320</v>
      </c>
      <c r="F23" s="97" t="s">
        <v>14</v>
      </c>
      <c r="G23" s="97">
        <f t="shared" si="16"/>
        <v>875</v>
      </c>
      <c r="H23" s="97">
        <f t="shared" si="16"/>
        <v>319</v>
      </c>
      <c r="I23" s="98">
        <f t="shared" si="16"/>
        <v>79</v>
      </c>
      <c r="J23" s="99">
        <f t="shared" si="16"/>
        <v>2082</v>
      </c>
    </row>
    <row r="24" spans="1:10" ht="38.25" customHeight="1" thickBot="1" x14ac:dyDescent="0.35">
      <c r="A24" s="364"/>
      <c r="B24" s="100" t="s">
        <v>15</v>
      </c>
      <c r="C24" s="101">
        <f t="shared" ref="C24:I24" si="17">C23/C$23</f>
        <v>1</v>
      </c>
      <c r="D24" s="102">
        <f t="shared" si="17"/>
        <v>1</v>
      </c>
      <c r="E24" s="102">
        <f t="shared" si="17"/>
        <v>1</v>
      </c>
      <c r="F24" s="102" t="s">
        <v>16</v>
      </c>
      <c r="G24" s="102">
        <f t="shared" si="17"/>
        <v>1</v>
      </c>
      <c r="H24" s="102">
        <f t="shared" si="17"/>
        <v>1</v>
      </c>
      <c r="I24" s="103">
        <f t="shared" si="17"/>
        <v>1</v>
      </c>
      <c r="J24" s="104">
        <f>J23/J$23</f>
        <v>1</v>
      </c>
    </row>
    <row r="25" spans="1:10" ht="36" customHeight="1" thickBot="1" x14ac:dyDescent="0.35">
      <c r="A25" s="105"/>
      <c r="B25" s="106"/>
      <c r="C25" s="107"/>
      <c r="D25" s="107"/>
      <c r="E25" s="107"/>
      <c r="F25" s="107"/>
      <c r="G25" s="107"/>
      <c r="H25" s="107"/>
      <c r="I25" s="107"/>
      <c r="J25" s="107"/>
    </row>
    <row r="26" spans="1:10" ht="45.75" customHeight="1" x14ac:dyDescent="0.3">
      <c r="A26" s="108" t="s">
        <v>50</v>
      </c>
      <c r="B26" s="109" t="s">
        <v>13</v>
      </c>
      <c r="C26" s="110">
        <v>44</v>
      </c>
      <c r="D26" s="111">
        <v>1</v>
      </c>
      <c r="E26" s="111">
        <v>1</v>
      </c>
      <c r="F26" s="111" t="s">
        <v>14</v>
      </c>
      <c r="G26" s="111">
        <v>162</v>
      </c>
      <c r="H26" s="112">
        <v>0</v>
      </c>
      <c r="I26" s="113">
        <v>9</v>
      </c>
      <c r="J26" s="114">
        <f>SUM(C26:I26)</f>
        <v>217</v>
      </c>
    </row>
    <row r="27" spans="1:10" ht="45.75" customHeight="1" thickBot="1" x14ac:dyDescent="0.35">
      <c r="A27" s="115" t="s">
        <v>30</v>
      </c>
      <c r="B27" s="100" t="s">
        <v>13</v>
      </c>
      <c r="C27" s="116">
        <f t="shared" ref="C27:J27" si="18">C28-C23-C26</f>
        <v>0</v>
      </c>
      <c r="D27" s="117">
        <f t="shared" si="18"/>
        <v>0</v>
      </c>
      <c r="E27" s="117">
        <f t="shared" si="18"/>
        <v>0</v>
      </c>
      <c r="F27" s="117" t="s">
        <v>14</v>
      </c>
      <c r="G27" s="117">
        <f t="shared" si="18"/>
        <v>0</v>
      </c>
      <c r="H27" s="117">
        <f t="shared" si="18"/>
        <v>3</v>
      </c>
      <c r="I27" s="118">
        <f t="shared" si="18"/>
        <v>0</v>
      </c>
      <c r="J27" s="119">
        <f t="shared" si="18"/>
        <v>3</v>
      </c>
    </row>
    <row r="28" spans="1:10" ht="45.75" customHeight="1" thickBot="1" x14ac:dyDescent="0.35">
      <c r="A28" s="120" t="s">
        <v>31</v>
      </c>
      <c r="B28" s="100" t="s">
        <v>13</v>
      </c>
      <c r="C28" s="121">
        <v>424</v>
      </c>
      <c r="D28" s="122">
        <v>110</v>
      </c>
      <c r="E28" s="122">
        <v>321</v>
      </c>
      <c r="F28" s="122" t="s">
        <v>14</v>
      </c>
      <c r="G28" s="122">
        <v>1037</v>
      </c>
      <c r="H28" s="122">
        <v>322</v>
      </c>
      <c r="I28" s="123">
        <v>88</v>
      </c>
      <c r="J28" s="124">
        <f>SUM(C28:I28)</f>
        <v>2302</v>
      </c>
    </row>
    <row r="29" spans="1:10" ht="48.75" customHeight="1" thickBot="1" x14ac:dyDescent="0.35">
      <c r="A29" s="57"/>
      <c r="B29" s="36"/>
      <c r="C29" s="58"/>
      <c r="D29" s="58"/>
      <c r="E29" s="58"/>
      <c r="F29" s="58"/>
      <c r="G29" s="58"/>
      <c r="H29" s="58"/>
      <c r="I29" s="58"/>
      <c r="J29" s="59"/>
    </row>
    <row r="30" spans="1:10" ht="39.75" customHeight="1" x14ac:dyDescent="0.3">
      <c r="A30" s="387" t="s">
        <v>32</v>
      </c>
      <c r="B30" s="388"/>
      <c r="C30" s="388"/>
      <c r="D30" s="61"/>
      <c r="E30" s="61"/>
      <c r="F30" s="61"/>
      <c r="G30" s="61"/>
      <c r="H30" s="61"/>
      <c r="I30" s="61"/>
      <c r="J30" s="62"/>
    </row>
    <row r="31" spans="1:10" ht="39.75" customHeight="1" x14ac:dyDescent="0.3">
      <c r="A31" s="389" t="s">
        <v>33</v>
      </c>
      <c r="B31" s="390"/>
      <c r="C31" s="63">
        <v>1</v>
      </c>
      <c r="D31" s="64">
        <v>1</v>
      </c>
      <c r="E31" s="64">
        <v>1</v>
      </c>
      <c r="F31" s="64">
        <v>0</v>
      </c>
      <c r="G31" s="64">
        <v>1</v>
      </c>
      <c r="H31" s="64">
        <v>1</v>
      </c>
      <c r="I31" s="64">
        <v>1</v>
      </c>
      <c r="J31" s="65">
        <f>SUM(C31:I31)</f>
        <v>6</v>
      </c>
    </row>
    <row r="32" spans="1:10" ht="39.75" customHeight="1" thickBot="1" x14ac:dyDescent="0.35">
      <c r="A32" s="391" t="s">
        <v>34</v>
      </c>
      <c r="B32" s="392"/>
      <c r="C32" s="66">
        <v>1</v>
      </c>
      <c r="D32" s="67">
        <v>1</v>
      </c>
      <c r="E32" s="67">
        <v>1</v>
      </c>
      <c r="F32" s="67">
        <v>1</v>
      </c>
      <c r="G32" s="67">
        <v>2</v>
      </c>
      <c r="H32" s="67">
        <v>1</v>
      </c>
      <c r="I32" s="68">
        <v>1</v>
      </c>
      <c r="J32" s="69">
        <f>SUM(C32:I32)</f>
        <v>8</v>
      </c>
    </row>
    <row r="33" spans="1:10" ht="22.5" customHeight="1" x14ac:dyDescent="0.3">
      <c r="A33" s="125" t="s">
        <v>35</v>
      </c>
      <c r="B33" s="126"/>
      <c r="C33" s="72"/>
      <c r="D33" s="72"/>
      <c r="E33" s="72"/>
      <c r="F33" s="72"/>
      <c r="G33" s="72"/>
      <c r="H33" s="72"/>
      <c r="I33" s="72"/>
      <c r="J33" s="72"/>
    </row>
  </sheetData>
  <mergeCells count="17">
    <mergeCell ref="A21:A22"/>
    <mergeCell ref="A23:A24"/>
    <mergeCell ref="A30:C30"/>
    <mergeCell ref="A31:B31"/>
    <mergeCell ref="A32:B32"/>
    <mergeCell ref="A19:A20"/>
    <mergeCell ref="A1:J1"/>
    <mergeCell ref="A2:J2"/>
    <mergeCell ref="A3:B4"/>
    <mergeCell ref="C3:J3"/>
    <mergeCell ref="A5:A6"/>
    <mergeCell ref="A7:A8"/>
    <mergeCell ref="A9:A10"/>
    <mergeCell ref="A11:A12"/>
    <mergeCell ref="A13:A14"/>
    <mergeCell ref="A15:A16"/>
    <mergeCell ref="A17:A18"/>
  </mergeCells>
  <pageMargins left="0.70866141732283472" right="0.70866141732283472" top="0.74803149606299213" bottom="0.74803149606299213" header="0.31496062992125984" footer="0.31496062992125984"/>
  <pageSetup paperSize="9" scale="44"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95A5-02F1-45BF-8AC5-213F247BF8E8}">
  <sheetPr>
    <tabColor rgb="FF00FF00"/>
    <pageSetUpPr fitToPage="1"/>
  </sheetPr>
  <dimension ref="A1:J39"/>
  <sheetViews>
    <sheetView zoomScale="62" zoomScaleNormal="62" workbookViewId="0">
      <selection sqref="A1:J1"/>
    </sheetView>
  </sheetViews>
  <sheetFormatPr baseColWidth="10" defaultRowHeight="14.4" x14ac:dyDescent="0.3"/>
  <cols>
    <col min="1" max="1" width="51.88671875" customWidth="1"/>
    <col min="2" max="2" width="13.88671875" customWidth="1"/>
    <col min="3" max="4" width="24.44140625" customWidth="1"/>
    <col min="5" max="5" width="30.109375" customWidth="1"/>
    <col min="6" max="10" width="24.44140625" customWidth="1"/>
  </cols>
  <sheetData>
    <row r="1" spans="1:10" ht="57" customHeight="1" x14ac:dyDescent="0.3">
      <c r="A1" s="456" t="s">
        <v>0</v>
      </c>
      <c r="B1" s="456"/>
      <c r="C1" s="456"/>
      <c r="D1" s="456"/>
      <c r="E1" s="456"/>
      <c r="F1" s="456"/>
      <c r="G1" s="456"/>
      <c r="H1" s="456"/>
      <c r="I1" s="456"/>
      <c r="J1" s="456"/>
    </row>
    <row r="2" spans="1:10" ht="57" customHeight="1" thickBot="1" x14ac:dyDescent="0.35">
      <c r="A2" s="456" t="s">
        <v>1</v>
      </c>
      <c r="B2" s="456"/>
      <c r="C2" s="457"/>
      <c r="D2" s="457"/>
      <c r="E2" s="457"/>
      <c r="F2" s="457"/>
      <c r="G2" s="457"/>
      <c r="H2" s="457"/>
      <c r="I2" s="457"/>
      <c r="J2" s="457"/>
    </row>
    <row r="3" spans="1:10" ht="51.75" customHeight="1" thickBot="1" x14ac:dyDescent="0.35">
      <c r="A3" s="362" t="s">
        <v>2</v>
      </c>
      <c r="B3" s="363"/>
      <c r="C3" s="400" t="s">
        <v>3</v>
      </c>
      <c r="D3" s="401"/>
      <c r="E3" s="401"/>
      <c r="F3" s="401"/>
      <c r="G3" s="401"/>
      <c r="H3" s="401"/>
      <c r="I3" s="401"/>
      <c r="J3" s="402"/>
    </row>
    <row r="4" spans="1:10" ht="48" customHeight="1" thickBot="1" x14ac:dyDescent="0.35">
      <c r="A4" s="364"/>
      <c r="B4" s="365"/>
      <c r="C4" s="1" t="s">
        <v>4</v>
      </c>
      <c r="D4" s="2" t="s">
        <v>5</v>
      </c>
      <c r="E4" s="2" t="s">
        <v>6</v>
      </c>
      <c r="F4" s="2" t="s">
        <v>7</v>
      </c>
      <c r="G4" s="2" t="s">
        <v>8</v>
      </c>
      <c r="H4" s="3" t="s">
        <v>9</v>
      </c>
      <c r="I4" s="4" t="s">
        <v>10</v>
      </c>
      <c r="J4" s="5" t="s">
        <v>11</v>
      </c>
    </row>
    <row r="5" spans="1:10" ht="31.5" customHeight="1" x14ac:dyDescent="0.3">
      <c r="A5" s="464" t="s">
        <v>12</v>
      </c>
      <c r="B5" s="6" t="s">
        <v>13</v>
      </c>
      <c r="C5" s="7">
        <v>418</v>
      </c>
      <c r="D5" s="8">
        <v>0</v>
      </c>
      <c r="E5" s="8">
        <v>33</v>
      </c>
      <c r="F5" s="8" t="s">
        <v>14</v>
      </c>
      <c r="G5" s="8">
        <v>42</v>
      </c>
      <c r="H5" s="8" t="s">
        <v>14</v>
      </c>
      <c r="I5" s="9">
        <v>0</v>
      </c>
      <c r="J5" s="10">
        <f>SUM(C5:I5)</f>
        <v>493</v>
      </c>
    </row>
    <row r="6" spans="1:10" ht="31.5" customHeight="1" x14ac:dyDescent="0.3">
      <c r="A6" s="463"/>
      <c r="B6" s="11" t="s">
        <v>15</v>
      </c>
      <c r="C6" s="12">
        <f t="shared" ref="C6:J6" si="0">C5/C$29</f>
        <v>0.98817966903073284</v>
      </c>
      <c r="D6" s="13">
        <f t="shared" si="0"/>
        <v>0</v>
      </c>
      <c r="E6" s="13">
        <f t="shared" si="0"/>
        <v>0.10280373831775701</v>
      </c>
      <c r="F6" s="14" t="s">
        <v>16</v>
      </c>
      <c r="G6" s="13">
        <f t="shared" si="0"/>
        <v>4.6770601336302897E-2</v>
      </c>
      <c r="H6" s="13" t="s">
        <v>16</v>
      </c>
      <c r="I6" s="15">
        <f t="shared" si="0"/>
        <v>0</v>
      </c>
      <c r="J6" s="16">
        <f t="shared" si="0"/>
        <v>0.26822633297062026</v>
      </c>
    </row>
    <row r="7" spans="1:10" ht="25.5" customHeight="1" x14ac:dyDescent="0.3">
      <c r="A7" s="462" t="s">
        <v>17</v>
      </c>
      <c r="B7" s="17" t="s">
        <v>13</v>
      </c>
      <c r="C7" s="18">
        <v>0</v>
      </c>
      <c r="D7" s="19">
        <v>0</v>
      </c>
      <c r="E7" s="19">
        <v>178</v>
      </c>
      <c r="F7" s="19" t="s">
        <v>14</v>
      </c>
      <c r="G7" s="19">
        <v>8</v>
      </c>
      <c r="H7" s="19" t="s">
        <v>14</v>
      </c>
      <c r="I7" s="20">
        <v>0</v>
      </c>
      <c r="J7" s="21">
        <f t="shared" ref="J7" si="1">SUM(C7:I7)</f>
        <v>186</v>
      </c>
    </row>
    <row r="8" spans="1:10" ht="25.5" customHeight="1" x14ac:dyDescent="0.3">
      <c r="A8" s="463"/>
      <c r="B8" s="11" t="s">
        <v>15</v>
      </c>
      <c r="C8" s="12">
        <f t="shared" ref="C8:J8" si="2">C7/C$29</f>
        <v>0</v>
      </c>
      <c r="D8" s="13">
        <f t="shared" si="2"/>
        <v>0</v>
      </c>
      <c r="E8" s="13">
        <f t="shared" si="2"/>
        <v>0.55451713395638624</v>
      </c>
      <c r="F8" s="13" t="s">
        <v>16</v>
      </c>
      <c r="G8" s="13">
        <f t="shared" si="2"/>
        <v>8.9086859688195987E-3</v>
      </c>
      <c r="H8" s="13" t="s">
        <v>16</v>
      </c>
      <c r="I8" s="15">
        <f t="shared" si="2"/>
        <v>0</v>
      </c>
      <c r="J8" s="16">
        <f t="shared" si="2"/>
        <v>0.10119695321001088</v>
      </c>
    </row>
    <row r="9" spans="1:10" ht="25.5" customHeight="1" x14ac:dyDescent="0.3">
      <c r="A9" s="462" t="s">
        <v>18</v>
      </c>
      <c r="B9" s="17" t="s">
        <v>13</v>
      </c>
      <c r="C9" s="18">
        <v>0</v>
      </c>
      <c r="D9" s="19">
        <v>104</v>
      </c>
      <c r="E9" s="19">
        <v>8</v>
      </c>
      <c r="F9" s="19" t="s">
        <v>14</v>
      </c>
      <c r="G9" s="19">
        <v>15</v>
      </c>
      <c r="H9" s="19" t="s">
        <v>14</v>
      </c>
      <c r="I9" s="20">
        <v>3</v>
      </c>
      <c r="J9" s="21">
        <f t="shared" ref="J9" si="3">SUM(C9:I9)</f>
        <v>130</v>
      </c>
    </row>
    <row r="10" spans="1:10" ht="25.5" customHeight="1" x14ac:dyDescent="0.3">
      <c r="A10" s="463"/>
      <c r="B10" s="11" t="s">
        <v>15</v>
      </c>
      <c r="C10" s="12">
        <f t="shared" ref="C10:J10" si="4">C9/C$29</f>
        <v>0</v>
      </c>
      <c r="D10" s="13">
        <f t="shared" si="4"/>
        <v>0.96296296296296291</v>
      </c>
      <c r="E10" s="13">
        <f t="shared" si="4"/>
        <v>2.4922118380062305E-2</v>
      </c>
      <c r="F10" s="13" t="s">
        <v>16</v>
      </c>
      <c r="G10" s="13">
        <f t="shared" si="4"/>
        <v>1.670378619153675E-2</v>
      </c>
      <c r="H10" s="13" t="s">
        <v>16</v>
      </c>
      <c r="I10" s="15">
        <f t="shared" si="4"/>
        <v>3.4090909090909088E-2</v>
      </c>
      <c r="J10" s="16">
        <f t="shared" si="4"/>
        <v>7.0729053318824814E-2</v>
      </c>
    </row>
    <row r="11" spans="1:10" ht="25.5" customHeight="1" x14ac:dyDescent="0.3">
      <c r="A11" s="462" t="s">
        <v>19</v>
      </c>
      <c r="B11" s="17" t="s">
        <v>13</v>
      </c>
      <c r="C11" s="18">
        <v>0</v>
      </c>
      <c r="D11" s="19">
        <v>0</v>
      </c>
      <c r="E11" s="19">
        <v>37</v>
      </c>
      <c r="F11" s="19" t="s">
        <v>14</v>
      </c>
      <c r="G11" s="19">
        <v>1</v>
      </c>
      <c r="H11" s="19" t="s">
        <v>14</v>
      </c>
      <c r="I11" s="20">
        <v>0</v>
      </c>
      <c r="J11" s="21">
        <f t="shared" ref="J11" si="5">SUM(C11:I11)</f>
        <v>38</v>
      </c>
    </row>
    <row r="12" spans="1:10" ht="25.5" customHeight="1" x14ac:dyDescent="0.3">
      <c r="A12" s="463"/>
      <c r="B12" s="11" t="s">
        <v>15</v>
      </c>
      <c r="C12" s="12">
        <f t="shared" ref="C12:J12" si="6">C11/C$29</f>
        <v>0</v>
      </c>
      <c r="D12" s="13">
        <f t="shared" si="6"/>
        <v>0</v>
      </c>
      <c r="E12" s="13">
        <f t="shared" si="6"/>
        <v>0.11526479750778816</v>
      </c>
      <c r="F12" s="13" t="s">
        <v>16</v>
      </c>
      <c r="G12" s="13">
        <f t="shared" si="6"/>
        <v>1.1135857461024498E-3</v>
      </c>
      <c r="H12" s="13" t="s">
        <v>16</v>
      </c>
      <c r="I12" s="15">
        <f t="shared" si="6"/>
        <v>0</v>
      </c>
      <c r="J12" s="16">
        <f t="shared" si="6"/>
        <v>2.0674646354733407E-2</v>
      </c>
    </row>
    <row r="13" spans="1:10" ht="25.5" customHeight="1" x14ac:dyDescent="0.3">
      <c r="A13" s="462" t="s">
        <v>20</v>
      </c>
      <c r="B13" s="17" t="s">
        <v>13</v>
      </c>
      <c r="C13" s="18">
        <v>2</v>
      </c>
      <c r="D13" s="19">
        <v>0</v>
      </c>
      <c r="E13" s="19">
        <v>10</v>
      </c>
      <c r="F13" s="19" t="s">
        <v>14</v>
      </c>
      <c r="G13" s="19">
        <v>825</v>
      </c>
      <c r="H13" s="19" t="s">
        <v>14</v>
      </c>
      <c r="I13" s="20">
        <v>1</v>
      </c>
      <c r="J13" s="21">
        <f t="shared" ref="J13" si="7">SUM(C13:I13)</f>
        <v>838</v>
      </c>
    </row>
    <row r="14" spans="1:10" ht="25.5" customHeight="1" x14ac:dyDescent="0.3">
      <c r="A14" s="463"/>
      <c r="B14" s="11" t="s">
        <v>15</v>
      </c>
      <c r="C14" s="12">
        <f t="shared" ref="C14:J14" si="8">C13/C$29</f>
        <v>4.7281323877068557E-3</v>
      </c>
      <c r="D14" s="13">
        <f t="shared" si="8"/>
        <v>0</v>
      </c>
      <c r="E14" s="13">
        <f t="shared" si="8"/>
        <v>3.1152647975077882E-2</v>
      </c>
      <c r="F14" s="13" t="s">
        <v>16</v>
      </c>
      <c r="G14" s="13">
        <f t="shared" si="8"/>
        <v>0.91870824053452116</v>
      </c>
      <c r="H14" s="13" t="s">
        <v>16</v>
      </c>
      <c r="I14" s="15">
        <f t="shared" si="8"/>
        <v>1.1363636363636364E-2</v>
      </c>
      <c r="J14" s="16">
        <f t="shared" si="8"/>
        <v>0.45593035908596302</v>
      </c>
    </row>
    <row r="15" spans="1:10" ht="25.5" customHeight="1" x14ac:dyDescent="0.3">
      <c r="A15" s="462" t="s">
        <v>21</v>
      </c>
      <c r="B15" s="17" t="s">
        <v>13</v>
      </c>
      <c r="C15" s="18">
        <v>0</v>
      </c>
      <c r="D15" s="19">
        <v>0</v>
      </c>
      <c r="E15" s="19">
        <v>5</v>
      </c>
      <c r="F15" s="19" t="s">
        <v>14</v>
      </c>
      <c r="G15" s="19">
        <v>0</v>
      </c>
      <c r="H15" s="19" t="s">
        <v>14</v>
      </c>
      <c r="I15" s="20">
        <v>0</v>
      </c>
      <c r="J15" s="21">
        <f t="shared" ref="J15" si="9">SUM(C15:I15)</f>
        <v>5</v>
      </c>
    </row>
    <row r="16" spans="1:10" ht="25.5" customHeight="1" x14ac:dyDescent="0.3">
      <c r="A16" s="463"/>
      <c r="B16" s="11" t="s">
        <v>15</v>
      </c>
      <c r="C16" s="12">
        <f t="shared" ref="C16:J16" si="10">C15/C$29</f>
        <v>0</v>
      </c>
      <c r="D16" s="13">
        <f t="shared" si="10"/>
        <v>0</v>
      </c>
      <c r="E16" s="13">
        <f t="shared" si="10"/>
        <v>1.5576323987538941E-2</v>
      </c>
      <c r="F16" s="13" t="s">
        <v>16</v>
      </c>
      <c r="G16" s="13">
        <f t="shared" si="10"/>
        <v>0</v>
      </c>
      <c r="H16" s="13" t="s">
        <v>16</v>
      </c>
      <c r="I16" s="15">
        <f t="shared" si="10"/>
        <v>0</v>
      </c>
      <c r="J16" s="16">
        <f t="shared" si="10"/>
        <v>2.720348204570185E-3</v>
      </c>
    </row>
    <row r="17" spans="1:10" ht="25.5" customHeight="1" x14ac:dyDescent="0.3">
      <c r="A17" s="462" t="s">
        <v>22</v>
      </c>
      <c r="B17" s="17" t="s">
        <v>13</v>
      </c>
      <c r="C17" s="18">
        <v>0</v>
      </c>
      <c r="D17" s="19">
        <v>1</v>
      </c>
      <c r="E17" s="19">
        <v>1</v>
      </c>
      <c r="F17" s="19" t="s">
        <v>14</v>
      </c>
      <c r="G17" s="19">
        <v>0</v>
      </c>
      <c r="H17" s="19" t="s">
        <v>14</v>
      </c>
      <c r="I17" s="20">
        <v>84</v>
      </c>
      <c r="J17" s="21">
        <f t="shared" ref="J17" si="11">SUM(C17:I17)</f>
        <v>86</v>
      </c>
    </row>
    <row r="18" spans="1:10" ht="25.5" customHeight="1" x14ac:dyDescent="0.3">
      <c r="A18" s="463"/>
      <c r="B18" s="11" t="s">
        <v>15</v>
      </c>
      <c r="C18" s="12">
        <f t="shared" ref="C18:J18" si="12">C17/C$29</f>
        <v>0</v>
      </c>
      <c r="D18" s="13">
        <f t="shared" si="12"/>
        <v>9.2592592592592587E-3</v>
      </c>
      <c r="E18" s="13">
        <f t="shared" si="12"/>
        <v>3.1152647975077881E-3</v>
      </c>
      <c r="F18" s="13" t="s">
        <v>16</v>
      </c>
      <c r="G18" s="13">
        <f t="shared" si="12"/>
        <v>0</v>
      </c>
      <c r="H18" s="13" t="s">
        <v>16</v>
      </c>
      <c r="I18" s="15">
        <f t="shared" si="12"/>
        <v>0.95454545454545459</v>
      </c>
      <c r="J18" s="16">
        <f t="shared" si="12"/>
        <v>4.6789989118607184E-2</v>
      </c>
    </row>
    <row r="19" spans="1:10" ht="25.5" customHeight="1" x14ac:dyDescent="0.3">
      <c r="A19" s="462" t="s">
        <v>23</v>
      </c>
      <c r="B19" s="17" t="s">
        <v>13</v>
      </c>
      <c r="C19" s="18">
        <v>1</v>
      </c>
      <c r="D19" s="19">
        <v>1</v>
      </c>
      <c r="E19" s="19">
        <v>5</v>
      </c>
      <c r="F19" s="19" t="s">
        <v>14</v>
      </c>
      <c r="G19" s="19">
        <v>3</v>
      </c>
      <c r="H19" s="19" t="s">
        <v>14</v>
      </c>
      <c r="I19" s="20">
        <v>0</v>
      </c>
      <c r="J19" s="21">
        <f t="shared" ref="J19" si="13">SUM(C19:I19)</f>
        <v>10</v>
      </c>
    </row>
    <row r="20" spans="1:10" ht="25.5" customHeight="1" x14ac:dyDescent="0.3">
      <c r="A20" s="463"/>
      <c r="B20" s="11" t="s">
        <v>15</v>
      </c>
      <c r="C20" s="12">
        <f t="shared" ref="C20:J20" si="14">C19/C$29</f>
        <v>2.3640661938534278E-3</v>
      </c>
      <c r="D20" s="13">
        <f t="shared" si="14"/>
        <v>9.2592592592592587E-3</v>
      </c>
      <c r="E20" s="13">
        <f t="shared" si="14"/>
        <v>1.5576323987538941E-2</v>
      </c>
      <c r="F20" s="13" t="s">
        <v>16</v>
      </c>
      <c r="G20" s="13">
        <f t="shared" si="14"/>
        <v>3.3407572383073497E-3</v>
      </c>
      <c r="H20" s="13" t="s">
        <v>16</v>
      </c>
      <c r="I20" s="15">
        <f t="shared" si="14"/>
        <v>0</v>
      </c>
      <c r="J20" s="16">
        <f t="shared" si="14"/>
        <v>5.4406964091403701E-3</v>
      </c>
    </row>
    <row r="21" spans="1:10" ht="25.5" customHeight="1" x14ac:dyDescent="0.3">
      <c r="A21" s="462" t="s">
        <v>24</v>
      </c>
      <c r="B21" s="17" t="s">
        <v>13</v>
      </c>
      <c r="C21" s="18">
        <v>2</v>
      </c>
      <c r="D21" s="19">
        <v>0</v>
      </c>
      <c r="E21" s="19">
        <v>14</v>
      </c>
      <c r="F21" s="19" t="s">
        <v>14</v>
      </c>
      <c r="G21" s="19">
        <v>1</v>
      </c>
      <c r="H21" s="19" t="s">
        <v>14</v>
      </c>
      <c r="I21" s="20">
        <v>0</v>
      </c>
      <c r="J21" s="21">
        <f t="shared" ref="J21" si="15">SUM(C21:I21)</f>
        <v>17</v>
      </c>
    </row>
    <row r="22" spans="1:10" ht="25.5" customHeight="1" x14ac:dyDescent="0.3">
      <c r="A22" s="463"/>
      <c r="B22" s="11" t="s">
        <v>15</v>
      </c>
      <c r="C22" s="12">
        <f t="shared" ref="C22:J22" si="16">C21/C$29</f>
        <v>4.7281323877068557E-3</v>
      </c>
      <c r="D22" s="13">
        <f t="shared" si="16"/>
        <v>0</v>
      </c>
      <c r="E22" s="13">
        <f t="shared" si="16"/>
        <v>4.3613707165109032E-2</v>
      </c>
      <c r="F22" s="13" t="s">
        <v>16</v>
      </c>
      <c r="G22" s="13">
        <f t="shared" si="16"/>
        <v>1.1135857461024498E-3</v>
      </c>
      <c r="H22" s="13" t="s">
        <v>16</v>
      </c>
      <c r="I22" s="15">
        <f t="shared" si="16"/>
        <v>0</v>
      </c>
      <c r="J22" s="16">
        <f t="shared" si="16"/>
        <v>9.2491838955386287E-3</v>
      </c>
    </row>
    <row r="23" spans="1:10" ht="25.5" customHeight="1" x14ac:dyDescent="0.3">
      <c r="A23" s="462" t="s">
        <v>25</v>
      </c>
      <c r="B23" s="17" t="s">
        <v>13</v>
      </c>
      <c r="C23" s="18">
        <v>0</v>
      </c>
      <c r="D23" s="19">
        <v>0</v>
      </c>
      <c r="E23" s="19">
        <v>1</v>
      </c>
      <c r="F23" s="19" t="s">
        <v>14</v>
      </c>
      <c r="G23" s="19">
        <v>1</v>
      </c>
      <c r="H23" s="19" t="s">
        <v>14</v>
      </c>
      <c r="I23" s="20">
        <v>0</v>
      </c>
      <c r="J23" s="21">
        <f t="shared" ref="J23" si="17">SUM(C23:I23)</f>
        <v>2</v>
      </c>
    </row>
    <row r="24" spans="1:10" ht="25.5" customHeight="1" x14ac:dyDescent="0.3">
      <c r="A24" s="463"/>
      <c r="B24" s="11" t="s">
        <v>15</v>
      </c>
      <c r="C24" s="12">
        <f t="shared" ref="C24:J24" si="18">C23/C$29</f>
        <v>0</v>
      </c>
      <c r="D24" s="13">
        <f t="shared" si="18"/>
        <v>0</v>
      </c>
      <c r="E24" s="13">
        <f t="shared" si="18"/>
        <v>3.1152647975077881E-3</v>
      </c>
      <c r="F24" s="13" t="s">
        <v>16</v>
      </c>
      <c r="G24" s="13">
        <f t="shared" si="18"/>
        <v>1.1135857461024498E-3</v>
      </c>
      <c r="H24" s="13" t="s">
        <v>16</v>
      </c>
      <c r="I24" s="15">
        <f t="shared" si="18"/>
        <v>0</v>
      </c>
      <c r="J24" s="16">
        <f t="shared" si="18"/>
        <v>1.088139281828074E-3</v>
      </c>
    </row>
    <row r="25" spans="1:10" ht="25.5" customHeight="1" x14ac:dyDescent="0.3">
      <c r="A25" s="462" t="s">
        <v>26</v>
      </c>
      <c r="B25" s="17" t="s">
        <v>13</v>
      </c>
      <c r="C25" s="18">
        <v>0</v>
      </c>
      <c r="D25" s="19">
        <v>2</v>
      </c>
      <c r="E25" s="19">
        <v>15</v>
      </c>
      <c r="F25" s="19" t="s">
        <v>14</v>
      </c>
      <c r="G25" s="19">
        <v>0</v>
      </c>
      <c r="H25" s="19" t="s">
        <v>14</v>
      </c>
      <c r="I25" s="20">
        <v>0</v>
      </c>
      <c r="J25" s="21">
        <f t="shared" ref="J25" si="19">SUM(C25:I25)</f>
        <v>17</v>
      </c>
    </row>
    <row r="26" spans="1:10" ht="25.5" customHeight="1" x14ac:dyDescent="0.3">
      <c r="A26" s="463"/>
      <c r="B26" s="11" t="s">
        <v>15</v>
      </c>
      <c r="C26" s="12">
        <f t="shared" ref="C26:J26" si="20">C25/C$29</f>
        <v>0</v>
      </c>
      <c r="D26" s="13">
        <f t="shared" si="20"/>
        <v>1.8518518518518517E-2</v>
      </c>
      <c r="E26" s="13">
        <f t="shared" si="20"/>
        <v>4.6728971962616821E-2</v>
      </c>
      <c r="F26" s="13" t="s">
        <v>16</v>
      </c>
      <c r="G26" s="13">
        <f t="shared" si="20"/>
        <v>0</v>
      </c>
      <c r="H26" s="13" t="s">
        <v>16</v>
      </c>
      <c r="I26" s="15">
        <f t="shared" si="20"/>
        <v>0</v>
      </c>
      <c r="J26" s="16">
        <f t="shared" si="20"/>
        <v>9.2491838955386287E-3</v>
      </c>
    </row>
    <row r="27" spans="1:10" ht="25.5" customHeight="1" x14ac:dyDescent="0.3">
      <c r="A27" s="462" t="s">
        <v>27</v>
      </c>
      <c r="B27" s="17" t="s">
        <v>13</v>
      </c>
      <c r="C27" s="18">
        <v>0</v>
      </c>
      <c r="D27" s="19">
        <v>0</v>
      </c>
      <c r="E27" s="19">
        <v>14</v>
      </c>
      <c r="F27" s="19" t="s">
        <v>14</v>
      </c>
      <c r="G27" s="19">
        <v>2</v>
      </c>
      <c r="H27" s="19" t="s">
        <v>14</v>
      </c>
      <c r="I27" s="20">
        <v>0</v>
      </c>
      <c r="J27" s="21">
        <f t="shared" ref="J27" si="21">SUM(C27:I27)</f>
        <v>16</v>
      </c>
    </row>
    <row r="28" spans="1:10" ht="25.5" customHeight="1" thickBot="1" x14ac:dyDescent="0.35">
      <c r="A28" s="464"/>
      <c r="B28" s="17" t="s">
        <v>15</v>
      </c>
      <c r="C28" s="22">
        <f t="shared" ref="C28:J28" si="22">C27/C$29</f>
        <v>0</v>
      </c>
      <c r="D28" s="23">
        <f t="shared" si="22"/>
        <v>0</v>
      </c>
      <c r="E28" s="23">
        <f t="shared" si="22"/>
        <v>4.3613707165109032E-2</v>
      </c>
      <c r="F28" s="23" t="s">
        <v>16</v>
      </c>
      <c r="G28" s="23">
        <f t="shared" si="22"/>
        <v>2.2271714922048997E-3</v>
      </c>
      <c r="H28" s="23" t="s">
        <v>16</v>
      </c>
      <c r="I28" s="24">
        <f t="shared" si="22"/>
        <v>0</v>
      </c>
      <c r="J28" s="25">
        <f t="shared" si="22"/>
        <v>8.7051142546245922E-3</v>
      </c>
    </row>
    <row r="29" spans="1:10" ht="32.25" customHeight="1" x14ac:dyDescent="0.3">
      <c r="A29" s="396" t="s">
        <v>28</v>
      </c>
      <c r="B29" s="26" t="s">
        <v>13</v>
      </c>
      <c r="C29" s="27">
        <f t="shared" ref="C29:J29" si="23">C5+C7+C9+C11+C13+C15+C17+C19+C21+C23+C25+C27</f>
        <v>423</v>
      </c>
      <c r="D29" s="28">
        <f t="shared" si="23"/>
        <v>108</v>
      </c>
      <c r="E29" s="28">
        <f t="shared" si="23"/>
        <v>321</v>
      </c>
      <c r="F29" s="28" t="s">
        <v>14</v>
      </c>
      <c r="G29" s="28">
        <f t="shared" si="23"/>
        <v>898</v>
      </c>
      <c r="H29" s="28" t="s">
        <v>14</v>
      </c>
      <c r="I29" s="29">
        <f t="shared" si="23"/>
        <v>88</v>
      </c>
      <c r="J29" s="30">
        <f t="shared" si="23"/>
        <v>1838</v>
      </c>
    </row>
    <row r="30" spans="1:10" ht="32.25" customHeight="1" thickBot="1" x14ac:dyDescent="0.35">
      <c r="A30" s="398"/>
      <c r="B30" s="31" t="s">
        <v>15</v>
      </c>
      <c r="C30" s="32">
        <f t="shared" ref="C30:J30" si="24">C29/C$29</f>
        <v>1</v>
      </c>
      <c r="D30" s="33">
        <f t="shared" si="24"/>
        <v>1</v>
      </c>
      <c r="E30" s="33">
        <f t="shared" si="24"/>
        <v>1</v>
      </c>
      <c r="F30" s="33" t="s">
        <v>16</v>
      </c>
      <c r="G30" s="33">
        <f t="shared" si="24"/>
        <v>1</v>
      </c>
      <c r="H30" s="33" t="s">
        <v>16</v>
      </c>
      <c r="I30" s="34">
        <f t="shared" si="24"/>
        <v>1</v>
      </c>
      <c r="J30" s="35">
        <f t="shared" si="24"/>
        <v>1</v>
      </c>
    </row>
    <row r="31" spans="1:10" ht="36" customHeight="1" thickBot="1" x14ac:dyDescent="0.35">
      <c r="A31" s="36"/>
      <c r="B31" s="37"/>
      <c r="C31" s="38"/>
      <c r="D31" s="38"/>
      <c r="E31" s="38"/>
      <c r="F31" s="38"/>
      <c r="G31" s="38"/>
      <c r="H31" s="38"/>
      <c r="I31" s="38"/>
      <c r="J31" s="38"/>
    </row>
    <row r="32" spans="1:10" ht="57" customHeight="1" x14ac:dyDescent="0.3">
      <c r="A32" s="39" t="s">
        <v>29</v>
      </c>
      <c r="B32" s="40" t="s">
        <v>13</v>
      </c>
      <c r="C32" s="41">
        <v>1</v>
      </c>
      <c r="D32" s="42">
        <v>2</v>
      </c>
      <c r="E32" s="42">
        <v>0</v>
      </c>
      <c r="F32" s="42" t="s">
        <v>14</v>
      </c>
      <c r="G32" s="42">
        <v>139</v>
      </c>
      <c r="H32" s="43" t="s">
        <v>14</v>
      </c>
      <c r="I32" s="44">
        <v>0</v>
      </c>
      <c r="J32" s="45">
        <f>SUM(C32:I32)</f>
        <v>142</v>
      </c>
    </row>
    <row r="33" spans="1:10" ht="55.5" customHeight="1" thickBot="1" x14ac:dyDescent="0.35">
      <c r="A33" s="46" t="s">
        <v>30</v>
      </c>
      <c r="B33" s="47" t="s">
        <v>13</v>
      </c>
      <c r="C33" s="48">
        <f t="shared" ref="C33:J33" si="25">C34-C29-C32</f>
        <v>0</v>
      </c>
      <c r="D33" s="49">
        <f t="shared" si="25"/>
        <v>0</v>
      </c>
      <c r="E33" s="49">
        <f t="shared" si="25"/>
        <v>0</v>
      </c>
      <c r="F33" s="49" t="s">
        <v>14</v>
      </c>
      <c r="G33" s="49">
        <f t="shared" si="25"/>
        <v>0</v>
      </c>
      <c r="H33" s="49">
        <v>322</v>
      </c>
      <c r="I33" s="50">
        <f t="shared" si="25"/>
        <v>0</v>
      </c>
      <c r="J33" s="51">
        <f t="shared" si="25"/>
        <v>322</v>
      </c>
    </row>
    <row r="34" spans="1:10" ht="54.75" customHeight="1" thickBot="1" x14ac:dyDescent="0.35">
      <c r="A34" s="52" t="s">
        <v>31</v>
      </c>
      <c r="B34" s="47" t="s">
        <v>13</v>
      </c>
      <c r="C34" s="53">
        <v>424</v>
      </c>
      <c r="D34" s="54">
        <v>110</v>
      </c>
      <c r="E34" s="54">
        <v>321</v>
      </c>
      <c r="F34" s="54" t="s">
        <v>14</v>
      </c>
      <c r="G34" s="54">
        <v>1037</v>
      </c>
      <c r="H34" s="54">
        <v>322</v>
      </c>
      <c r="I34" s="55">
        <v>88</v>
      </c>
      <c r="J34" s="56">
        <f>SUM(C34:I34)</f>
        <v>2302</v>
      </c>
    </row>
    <row r="35" spans="1:10" ht="54.75" customHeight="1" thickBot="1" x14ac:dyDescent="0.35">
      <c r="A35" s="57"/>
      <c r="B35" s="36"/>
      <c r="C35" s="58"/>
      <c r="D35" s="58"/>
      <c r="E35" s="58"/>
      <c r="F35" s="58"/>
      <c r="G35" s="58"/>
      <c r="H35" s="58"/>
      <c r="I35" s="58"/>
      <c r="J35" s="59"/>
    </row>
    <row r="36" spans="1:10" ht="41.25" customHeight="1" x14ac:dyDescent="0.3">
      <c r="A36" s="387" t="s">
        <v>32</v>
      </c>
      <c r="B36" s="388"/>
      <c r="C36" s="60"/>
      <c r="D36" s="61"/>
      <c r="E36" s="61"/>
      <c r="F36" s="61"/>
      <c r="G36" s="61"/>
      <c r="H36" s="61"/>
      <c r="I36" s="61"/>
      <c r="J36" s="62"/>
    </row>
    <row r="37" spans="1:10" ht="41.25" customHeight="1" x14ac:dyDescent="0.3">
      <c r="A37" s="389" t="s">
        <v>33</v>
      </c>
      <c r="B37" s="390"/>
      <c r="C37" s="63">
        <v>1</v>
      </c>
      <c r="D37" s="64">
        <v>1</v>
      </c>
      <c r="E37" s="64">
        <v>1</v>
      </c>
      <c r="F37" s="64">
        <v>0</v>
      </c>
      <c r="G37" s="64">
        <v>1</v>
      </c>
      <c r="H37" s="64">
        <v>0</v>
      </c>
      <c r="I37" s="64">
        <v>1</v>
      </c>
      <c r="J37" s="65">
        <f>SUM(C37:I37)</f>
        <v>5</v>
      </c>
    </row>
    <row r="38" spans="1:10" ht="41.25" customHeight="1" thickBot="1" x14ac:dyDescent="0.35">
      <c r="A38" s="391" t="s">
        <v>34</v>
      </c>
      <c r="B38" s="392"/>
      <c r="C38" s="66">
        <v>1</v>
      </c>
      <c r="D38" s="67">
        <v>1</v>
      </c>
      <c r="E38" s="67">
        <v>1</v>
      </c>
      <c r="F38" s="67">
        <v>1</v>
      </c>
      <c r="G38" s="67">
        <v>2</v>
      </c>
      <c r="H38" s="67">
        <v>1</v>
      </c>
      <c r="I38" s="68">
        <v>1</v>
      </c>
      <c r="J38" s="69">
        <f>SUM(C38:I38)</f>
        <v>8</v>
      </c>
    </row>
    <row r="39" spans="1:10" ht="31.5" customHeight="1" x14ac:dyDescent="0.3">
      <c r="A39" s="70" t="s">
        <v>35</v>
      </c>
      <c r="B39" s="71"/>
      <c r="C39" s="72"/>
      <c r="D39" s="72"/>
      <c r="E39" s="72"/>
      <c r="F39" s="72"/>
      <c r="G39" s="72"/>
      <c r="H39" s="72"/>
      <c r="I39" s="72"/>
      <c r="J39" s="72"/>
    </row>
  </sheetData>
  <mergeCells count="20">
    <mergeCell ref="A37:B37"/>
    <mergeCell ref="A38:B38"/>
    <mergeCell ref="A21:A22"/>
    <mergeCell ref="A23:A24"/>
    <mergeCell ref="A25:A26"/>
    <mergeCell ref="A27:A28"/>
    <mergeCell ref="A29:A30"/>
    <mergeCell ref="A36:B36"/>
    <mergeCell ref="A19:A20"/>
    <mergeCell ref="A1:J1"/>
    <mergeCell ref="A2:J2"/>
    <mergeCell ref="A3:B4"/>
    <mergeCell ref="C3:J3"/>
    <mergeCell ref="A5:A6"/>
    <mergeCell ref="A7:A8"/>
    <mergeCell ref="A9:A10"/>
    <mergeCell ref="A11:A12"/>
    <mergeCell ref="A13:A14"/>
    <mergeCell ref="A15:A16"/>
    <mergeCell ref="A17:A18"/>
  </mergeCells>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TAB-3.1.1_2019_Web</vt:lpstr>
      <vt:lpstr>TAB-3.1.2_2019_Web</vt:lpstr>
      <vt:lpstr>TAB-3.1.3_2019_Web</vt:lpstr>
      <vt:lpstr>TAB-3.1.4_2019_Web</vt:lpstr>
      <vt:lpstr>TAB-3.1.5_2019_Web</vt:lpstr>
      <vt:lpstr>TAB-3.1.6_2019_Web</vt:lpstr>
      <vt:lpstr>TAB-3.1.7_2019_Web</vt:lpstr>
      <vt:lpstr>TAB-3.1.8_2019_web</vt:lpstr>
      <vt:lpstr>TAB-3.1.9_2019_Web</vt:lpstr>
      <vt:lpstr>TAB-3.1.10_2019_Web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2020-09-14T12:54:10Z</dcterms:created>
  <dcterms:modified xsi:type="dcterms:W3CDTF">2021-06-03T16:51:34Z</dcterms:modified>
</cp:coreProperties>
</file>