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12000-Relais_sociaux\4_Publication_Annuaires\Stat_RSU_2017\RSU_Profil_2017\TAB_611_à_6110_AJL_An2017\"/>
    </mc:Choice>
  </mc:AlternateContent>
  <bookViews>
    <workbookView xWindow="0" yWindow="0" windowWidth="24000" windowHeight="9735" tabRatio="961"/>
  </bookViews>
  <sheets>
    <sheet name="TAB-6.1.1_2017_Web" sheetId="9" r:id="rId1"/>
    <sheet name="TAB-6.1.2_2017_Web" sheetId="8" r:id="rId2"/>
    <sheet name="TAB-6.1.3_2017_Web" sheetId="7" r:id="rId3"/>
    <sheet name="TAB-6.1.4_2017_Web" sheetId="6" r:id="rId4"/>
    <sheet name="TAB-6.1.5_2017_Web" sheetId="5" r:id="rId5"/>
    <sheet name="TAB-6.1.6_2017_Web" sheetId="4" r:id="rId6"/>
    <sheet name="TAB-6.1.7_2017_Web" sheetId="3" r:id="rId7"/>
    <sheet name="TAB-6.1.8_2017_Web" sheetId="2" r:id="rId8"/>
    <sheet name="TAB-6.1.9_2017_Web" sheetId="1" r:id="rId9"/>
    <sheet name="TAB-6.1.10_2017_Web" sheetId="10" r:id="rId10"/>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9" i="10" l="1"/>
  <c r="J48" i="10"/>
  <c r="J45" i="10"/>
  <c r="I44" i="10"/>
  <c r="G44" i="10"/>
  <c r="F44" i="10"/>
  <c r="E44" i="10"/>
  <c r="J44" i="10" s="1"/>
  <c r="D44" i="10"/>
  <c r="J42" i="10"/>
  <c r="I40" i="10"/>
  <c r="G40" i="10"/>
  <c r="F40" i="10"/>
  <c r="E40" i="10"/>
  <c r="D40" i="10"/>
  <c r="J39" i="10"/>
  <c r="J40" i="10" s="1"/>
  <c r="I38" i="10"/>
  <c r="G38" i="10"/>
  <c r="F38" i="10"/>
  <c r="E38" i="10"/>
  <c r="D38" i="10"/>
  <c r="J37" i="10"/>
  <c r="J38" i="10" s="1"/>
  <c r="I36" i="10"/>
  <c r="G36" i="10"/>
  <c r="F36" i="10"/>
  <c r="E36" i="10"/>
  <c r="D36" i="10"/>
  <c r="J35" i="10"/>
  <c r="J36" i="10" s="1"/>
  <c r="J34" i="10"/>
  <c r="I34" i="10"/>
  <c r="G34" i="10"/>
  <c r="F34" i="10"/>
  <c r="E34" i="10"/>
  <c r="D34" i="10"/>
  <c r="J33" i="10"/>
  <c r="I32" i="10"/>
  <c r="G32" i="10"/>
  <c r="F32" i="10"/>
  <c r="E32" i="10"/>
  <c r="D32" i="10"/>
  <c r="J31" i="10"/>
  <c r="J32" i="10" s="1"/>
  <c r="I30" i="10"/>
  <c r="G30" i="10"/>
  <c r="F30" i="10"/>
  <c r="E30" i="10"/>
  <c r="D30" i="10"/>
  <c r="J29" i="10"/>
  <c r="J30" i="10" s="1"/>
  <c r="I28" i="10"/>
  <c r="G28" i="10"/>
  <c r="F28" i="10"/>
  <c r="E28" i="10"/>
  <c r="D28" i="10"/>
  <c r="J27" i="10"/>
  <c r="J28" i="10" s="1"/>
  <c r="J26" i="10"/>
  <c r="I26" i="10"/>
  <c r="G26" i="10"/>
  <c r="F26" i="10"/>
  <c r="E26" i="10"/>
  <c r="D26" i="10"/>
  <c r="J25" i="10"/>
  <c r="I24" i="10"/>
  <c r="G24" i="10"/>
  <c r="F24" i="10"/>
  <c r="E24" i="10"/>
  <c r="D24" i="10"/>
  <c r="J23" i="10"/>
  <c r="J24" i="10" s="1"/>
  <c r="I22" i="10"/>
  <c r="G22" i="10"/>
  <c r="F22" i="10"/>
  <c r="E22" i="10"/>
  <c r="D22" i="10"/>
  <c r="J21" i="10"/>
  <c r="J22" i="10" s="1"/>
  <c r="I20" i="10"/>
  <c r="G20" i="10"/>
  <c r="F20" i="10"/>
  <c r="E20" i="10"/>
  <c r="D20" i="10"/>
  <c r="J19" i="10"/>
  <c r="J20" i="10" s="1"/>
  <c r="J18" i="10"/>
  <c r="I18" i="10"/>
  <c r="G18" i="10"/>
  <c r="F18" i="10"/>
  <c r="E18" i="10"/>
  <c r="D18" i="10"/>
  <c r="J17" i="10"/>
  <c r="I16" i="10"/>
  <c r="G16" i="10"/>
  <c r="F16" i="10"/>
  <c r="E16" i="10"/>
  <c r="D16" i="10"/>
  <c r="J15" i="10"/>
  <c r="J16" i="10" s="1"/>
  <c r="I14" i="10"/>
  <c r="G14" i="10"/>
  <c r="F14" i="10"/>
  <c r="E14" i="10"/>
  <c r="D14" i="10"/>
  <c r="J13" i="10"/>
  <c r="J14" i="10" s="1"/>
  <c r="I12" i="10"/>
  <c r="G12" i="10"/>
  <c r="F12" i="10"/>
  <c r="E12" i="10"/>
  <c r="D12" i="10"/>
  <c r="J11" i="10"/>
  <c r="J12" i="10" s="1"/>
  <c r="J10" i="10"/>
  <c r="I10" i="10"/>
  <c r="G10" i="10"/>
  <c r="F10" i="10"/>
  <c r="E10" i="10"/>
  <c r="D10" i="10"/>
  <c r="J9" i="10"/>
  <c r="I8" i="10"/>
  <c r="G8" i="10"/>
  <c r="F8" i="10"/>
  <c r="E8" i="10"/>
  <c r="D8" i="10"/>
  <c r="J7" i="10"/>
  <c r="J8" i="10" s="1"/>
  <c r="I6" i="10"/>
  <c r="G6" i="10"/>
  <c r="F6" i="10"/>
  <c r="E6" i="10"/>
  <c r="D6" i="10"/>
  <c r="J5" i="10"/>
  <c r="J6" i="10" s="1"/>
  <c r="J19" i="9"/>
  <c r="J18" i="9"/>
  <c r="I15" i="9"/>
  <c r="G15" i="9"/>
  <c r="F15" i="9"/>
  <c r="E15" i="9"/>
  <c r="D15" i="9"/>
  <c r="J15" i="9" s="1"/>
  <c r="J14" i="9"/>
  <c r="I12" i="9"/>
  <c r="G12" i="9"/>
  <c r="D12" i="9"/>
  <c r="I11" i="9"/>
  <c r="G11" i="9"/>
  <c r="F11" i="9"/>
  <c r="F12" i="9" s="1"/>
  <c r="E11" i="9"/>
  <c r="E8" i="9" s="1"/>
  <c r="D11" i="9"/>
  <c r="I10" i="9"/>
  <c r="G10" i="9"/>
  <c r="D10" i="9"/>
  <c r="J9" i="9"/>
  <c r="J11" i="9" s="1"/>
  <c r="I8" i="9"/>
  <c r="G8" i="9"/>
  <c r="F8" i="9"/>
  <c r="D8" i="9"/>
  <c r="J7" i="9"/>
  <c r="I6" i="9"/>
  <c r="G6" i="9"/>
  <c r="F6" i="9"/>
  <c r="E6" i="9"/>
  <c r="D6" i="9"/>
  <c r="J5" i="9"/>
  <c r="J14" i="8"/>
  <c r="J13" i="8"/>
  <c r="G10" i="8"/>
  <c r="I9" i="8"/>
  <c r="G9" i="8"/>
  <c r="F9" i="8"/>
  <c r="E9" i="8"/>
  <c r="D9" i="8"/>
  <c r="J9" i="8" s="1"/>
  <c r="G8" i="8"/>
  <c r="J7" i="8"/>
  <c r="G6" i="8"/>
  <c r="J5" i="8"/>
  <c r="J6" i="8" s="1"/>
  <c r="J23" i="7"/>
  <c r="J22" i="7"/>
  <c r="J19" i="7"/>
  <c r="F17" i="7"/>
  <c r="E17" i="7"/>
  <c r="I15" i="7"/>
  <c r="I17" i="7" s="1"/>
  <c r="G15" i="7"/>
  <c r="G17" i="7" s="1"/>
  <c r="F15" i="7"/>
  <c r="E15" i="7"/>
  <c r="D15" i="7"/>
  <c r="D17" i="7" s="1"/>
  <c r="J14" i="7"/>
  <c r="G12" i="7"/>
  <c r="F12" i="7"/>
  <c r="I11" i="7"/>
  <c r="I12" i="7" s="1"/>
  <c r="G11" i="7"/>
  <c r="F11" i="7"/>
  <c r="F6" i="7" s="1"/>
  <c r="E11" i="7"/>
  <c r="E12" i="7" s="1"/>
  <c r="D11" i="7"/>
  <c r="D12" i="7" s="1"/>
  <c r="G10" i="7"/>
  <c r="F10" i="7"/>
  <c r="I8" i="7"/>
  <c r="G8" i="7"/>
  <c r="F8" i="7"/>
  <c r="E8" i="7"/>
  <c r="D8" i="7"/>
  <c r="J7" i="7"/>
  <c r="G6" i="7"/>
  <c r="E6" i="7"/>
  <c r="J5" i="7"/>
  <c r="Z37" i="6"/>
  <c r="Y37" i="6"/>
  <c r="X37" i="6"/>
  <c r="Z36" i="6"/>
  <c r="Y36" i="6"/>
  <c r="X36" i="6"/>
  <c r="X32" i="6"/>
  <c r="Y31" i="6"/>
  <c r="Z31" i="6" s="1"/>
  <c r="X31" i="6"/>
  <c r="W31" i="6"/>
  <c r="Q31" i="6"/>
  <c r="N31" i="6"/>
  <c r="K31" i="6"/>
  <c r="H31" i="6"/>
  <c r="M29" i="6"/>
  <c r="I29" i="6"/>
  <c r="V28" i="6"/>
  <c r="V29" i="6" s="1"/>
  <c r="U28" i="6"/>
  <c r="U29" i="6" s="1"/>
  <c r="P28" i="6"/>
  <c r="P29" i="6" s="1"/>
  <c r="O28" i="6"/>
  <c r="O29" i="6" s="1"/>
  <c r="N28" i="6"/>
  <c r="L33" i="6" s="1"/>
  <c r="M28" i="6"/>
  <c r="L28" i="6"/>
  <c r="L29" i="6" s="1"/>
  <c r="K28" i="6"/>
  <c r="K29" i="6" s="1"/>
  <c r="J28" i="6"/>
  <c r="J29" i="6" s="1"/>
  <c r="I28" i="6"/>
  <c r="G28" i="6"/>
  <c r="Y28" i="6" s="1"/>
  <c r="F28" i="6"/>
  <c r="X28" i="6" s="1"/>
  <c r="P27" i="6"/>
  <c r="M27" i="6"/>
  <c r="L27" i="6"/>
  <c r="I27" i="6"/>
  <c r="Z26" i="6"/>
  <c r="Y26" i="6"/>
  <c r="X26" i="6"/>
  <c r="W26" i="6"/>
  <c r="Q26" i="6"/>
  <c r="N26" i="6"/>
  <c r="N27" i="6" s="1"/>
  <c r="K26" i="6"/>
  <c r="K27" i="6" s="1"/>
  <c r="H26" i="6"/>
  <c r="V25" i="6"/>
  <c r="U25" i="6"/>
  <c r="P25" i="6"/>
  <c r="O25" i="6"/>
  <c r="N25" i="6"/>
  <c r="M25" i="6"/>
  <c r="L25" i="6"/>
  <c r="J25" i="6"/>
  <c r="I25" i="6"/>
  <c r="G25" i="6"/>
  <c r="F25" i="6"/>
  <c r="Y24" i="6"/>
  <c r="Z24" i="6" s="1"/>
  <c r="X24" i="6"/>
  <c r="W24" i="6"/>
  <c r="Q24" i="6"/>
  <c r="N24" i="6"/>
  <c r="K24" i="6"/>
  <c r="K25" i="6" s="1"/>
  <c r="H24" i="6"/>
  <c r="U23" i="6"/>
  <c r="P23" i="6"/>
  <c r="M23" i="6"/>
  <c r="L23" i="6"/>
  <c r="J23" i="6"/>
  <c r="I23" i="6"/>
  <c r="F23" i="6"/>
  <c r="Z22" i="6"/>
  <c r="Y22" i="6"/>
  <c r="Y23" i="6" s="1"/>
  <c r="X22" i="6"/>
  <c r="W22" i="6"/>
  <c r="Q22" i="6"/>
  <c r="N22" i="6"/>
  <c r="N23" i="6" s="1"/>
  <c r="K22" i="6"/>
  <c r="K23" i="6" s="1"/>
  <c r="H22" i="6"/>
  <c r="V21" i="6"/>
  <c r="U21" i="6"/>
  <c r="P21" i="6"/>
  <c r="O21" i="6"/>
  <c r="N21" i="6"/>
  <c r="M21" i="6"/>
  <c r="L21" i="6"/>
  <c r="J21" i="6"/>
  <c r="I21" i="6"/>
  <c r="G21" i="6"/>
  <c r="F21" i="6"/>
  <c r="Y20" i="6"/>
  <c r="Z20" i="6" s="1"/>
  <c r="X20" i="6"/>
  <c r="W20" i="6"/>
  <c r="Q20" i="6"/>
  <c r="N20" i="6"/>
  <c r="K20" i="6"/>
  <c r="K21" i="6" s="1"/>
  <c r="H20" i="6"/>
  <c r="U19" i="6"/>
  <c r="P19" i="6"/>
  <c r="M19" i="6"/>
  <c r="L19" i="6"/>
  <c r="J19" i="6"/>
  <c r="I19" i="6"/>
  <c r="F19" i="6"/>
  <c r="Z18" i="6"/>
  <c r="Y18" i="6"/>
  <c r="Y19" i="6" s="1"/>
  <c r="X18" i="6"/>
  <c r="W18" i="6"/>
  <c r="Q18" i="6"/>
  <c r="N18" i="6"/>
  <c r="N19" i="6" s="1"/>
  <c r="K18" i="6"/>
  <c r="K19" i="6" s="1"/>
  <c r="H18" i="6"/>
  <c r="V17" i="6"/>
  <c r="U17" i="6"/>
  <c r="P17" i="6"/>
  <c r="O17" i="6"/>
  <c r="N17" i="6"/>
  <c r="M17" i="6"/>
  <c r="L17" i="6"/>
  <c r="J17" i="6"/>
  <c r="I17" i="6"/>
  <c r="G17" i="6"/>
  <c r="F17" i="6"/>
  <c r="Y16" i="6"/>
  <c r="Z16" i="6" s="1"/>
  <c r="X16" i="6"/>
  <c r="W16" i="6"/>
  <c r="Q16" i="6"/>
  <c r="N16" i="6"/>
  <c r="K16" i="6"/>
  <c r="K17" i="6" s="1"/>
  <c r="H16" i="6"/>
  <c r="U15" i="6"/>
  <c r="P15" i="6"/>
  <c r="M15" i="6"/>
  <c r="L15" i="6"/>
  <c r="J15" i="6"/>
  <c r="I15" i="6"/>
  <c r="F15" i="6"/>
  <c r="Z14" i="6"/>
  <c r="Y14" i="6"/>
  <c r="Y15" i="6" s="1"/>
  <c r="X14" i="6"/>
  <c r="W14" i="6"/>
  <c r="Q14" i="6"/>
  <c r="N14" i="6"/>
  <c r="N15" i="6" s="1"/>
  <c r="K14" i="6"/>
  <c r="K15" i="6" s="1"/>
  <c r="H14" i="6"/>
  <c r="V13" i="6"/>
  <c r="U13" i="6"/>
  <c r="P13" i="6"/>
  <c r="O13" i="6"/>
  <c r="N13" i="6"/>
  <c r="M13" i="6"/>
  <c r="L13" i="6"/>
  <c r="J13" i="6"/>
  <c r="I13" i="6"/>
  <c r="G13" i="6"/>
  <c r="F13" i="6"/>
  <c r="Y12" i="6"/>
  <c r="Z12" i="6" s="1"/>
  <c r="X12" i="6"/>
  <c r="X13" i="6" s="1"/>
  <c r="W12" i="6"/>
  <c r="Q12" i="6"/>
  <c r="N12" i="6"/>
  <c r="K12" i="6"/>
  <c r="K13" i="6" s="1"/>
  <c r="H12" i="6"/>
  <c r="U11" i="6"/>
  <c r="P11" i="6"/>
  <c r="M11" i="6"/>
  <c r="L11" i="6"/>
  <c r="J11" i="6"/>
  <c r="I11" i="6"/>
  <c r="F11" i="6"/>
  <c r="Z10" i="6"/>
  <c r="Y10" i="6"/>
  <c r="Y11" i="6" s="1"/>
  <c r="X10" i="6"/>
  <c r="W10" i="6"/>
  <c r="Q10" i="6"/>
  <c r="N10" i="6"/>
  <c r="N11" i="6" s="1"/>
  <c r="K10" i="6"/>
  <c r="K11" i="6" s="1"/>
  <c r="H10" i="6"/>
  <c r="V9" i="6"/>
  <c r="U9" i="6"/>
  <c r="P9" i="6"/>
  <c r="O9" i="6"/>
  <c r="N9" i="6"/>
  <c r="M9" i="6"/>
  <c r="L9" i="6"/>
  <c r="J9" i="6"/>
  <c r="I9" i="6"/>
  <c r="G9" i="6"/>
  <c r="F9" i="6"/>
  <c r="Y8" i="6"/>
  <c r="Z8" i="6" s="1"/>
  <c r="X8" i="6"/>
  <c r="W8" i="6"/>
  <c r="Q8" i="6"/>
  <c r="N8" i="6"/>
  <c r="K8" i="6"/>
  <c r="K9" i="6" s="1"/>
  <c r="H8" i="6"/>
  <c r="U7" i="6"/>
  <c r="P7" i="6"/>
  <c r="M7" i="6"/>
  <c r="L7" i="6"/>
  <c r="J7" i="6"/>
  <c r="I7" i="6"/>
  <c r="F7" i="6"/>
  <c r="Z6" i="6"/>
  <c r="Y6" i="6"/>
  <c r="Y7" i="6" s="1"/>
  <c r="X6" i="6"/>
  <c r="W6" i="6"/>
  <c r="Q6" i="6"/>
  <c r="N6" i="6"/>
  <c r="N7" i="6" s="1"/>
  <c r="K6" i="6"/>
  <c r="K7" i="6" s="1"/>
  <c r="H6" i="6"/>
  <c r="J24" i="5"/>
  <c r="J23" i="5"/>
  <c r="I20" i="5"/>
  <c r="D20" i="5"/>
  <c r="J19" i="5"/>
  <c r="J18" i="5"/>
  <c r="I16" i="5"/>
  <c r="D16" i="5"/>
  <c r="I15" i="5"/>
  <c r="G15" i="5"/>
  <c r="G20" i="5" s="1"/>
  <c r="F15" i="5"/>
  <c r="F12" i="5" s="1"/>
  <c r="E15" i="5"/>
  <c r="E20" i="5" s="1"/>
  <c r="D15" i="5"/>
  <c r="I14" i="5"/>
  <c r="G14" i="5"/>
  <c r="E14" i="5"/>
  <c r="D14" i="5"/>
  <c r="J13" i="5"/>
  <c r="I12" i="5"/>
  <c r="G12" i="5"/>
  <c r="E12" i="5"/>
  <c r="D12" i="5"/>
  <c r="J11" i="5"/>
  <c r="I10" i="5"/>
  <c r="G10" i="5"/>
  <c r="F10" i="5"/>
  <c r="E10" i="5"/>
  <c r="D10" i="5"/>
  <c r="J9" i="5"/>
  <c r="I8" i="5"/>
  <c r="G8" i="5"/>
  <c r="E8" i="5"/>
  <c r="D8" i="5"/>
  <c r="J7" i="5"/>
  <c r="I6" i="5"/>
  <c r="G6" i="5"/>
  <c r="E6" i="5"/>
  <c r="D6" i="5"/>
  <c r="J5" i="5"/>
  <c r="J15" i="5" s="1"/>
  <c r="J20" i="4"/>
  <c r="J19" i="4"/>
  <c r="J16" i="4"/>
  <c r="E15" i="4"/>
  <c r="J14" i="4"/>
  <c r="I12" i="4"/>
  <c r="D12" i="4"/>
  <c r="I11" i="4"/>
  <c r="I15" i="4" s="1"/>
  <c r="G11" i="4"/>
  <c r="G12" i="4" s="1"/>
  <c r="F11" i="4"/>
  <c r="F8" i="4" s="1"/>
  <c r="E11" i="4"/>
  <c r="E12" i="4" s="1"/>
  <c r="D11" i="4"/>
  <c r="D15" i="4" s="1"/>
  <c r="I10" i="4"/>
  <c r="G10" i="4"/>
  <c r="E10" i="4"/>
  <c r="D10" i="4"/>
  <c r="J9" i="4"/>
  <c r="I8" i="4"/>
  <c r="G8" i="4"/>
  <c r="E8" i="4"/>
  <c r="D8" i="4"/>
  <c r="J7" i="4"/>
  <c r="I6" i="4"/>
  <c r="G6" i="4"/>
  <c r="F6" i="4"/>
  <c r="E6" i="4"/>
  <c r="D6" i="4"/>
  <c r="J5" i="4"/>
  <c r="J30" i="3"/>
  <c r="J29" i="3"/>
  <c r="J26" i="3"/>
  <c r="E25" i="3"/>
  <c r="J24" i="3"/>
  <c r="I22" i="3"/>
  <c r="D22" i="3"/>
  <c r="I21" i="3"/>
  <c r="I25" i="3" s="1"/>
  <c r="G21" i="3"/>
  <c r="G22" i="3" s="1"/>
  <c r="F21" i="3"/>
  <c r="F18" i="3" s="1"/>
  <c r="E21" i="3"/>
  <c r="E22" i="3" s="1"/>
  <c r="D21" i="3"/>
  <c r="D25" i="3" s="1"/>
  <c r="I20" i="3"/>
  <c r="G20" i="3"/>
  <c r="E20" i="3"/>
  <c r="D20" i="3"/>
  <c r="J19" i="3"/>
  <c r="I18" i="3"/>
  <c r="G18" i="3"/>
  <c r="E18" i="3"/>
  <c r="D18" i="3"/>
  <c r="J17" i="3"/>
  <c r="I16" i="3"/>
  <c r="G16" i="3"/>
  <c r="F16" i="3"/>
  <c r="E16" i="3"/>
  <c r="D16" i="3"/>
  <c r="J15" i="3"/>
  <c r="J16" i="3" s="1"/>
  <c r="I14" i="3"/>
  <c r="G14" i="3"/>
  <c r="E14" i="3"/>
  <c r="D14" i="3"/>
  <c r="J13" i="3"/>
  <c r="I12" i="3"/>
  <c r="G12" i="3"/>
  <c r="E12" i="3"/>
  <c r="D12" i="3"/>
  <c r="J11" i="3"/>
  <c r="I10" i="3"/>
  <c r="G10" i="3"/>
  <c r="E10" i="3"/>
  <c r="D10" i="3"/>
  <c r="J9" i="3"/>
  <c r="I8" i="3"/>
  <c r="G8" i="3"/>
  <c r="F8" i="3"/>
  <c r="E8" i="3"/>
  <c r="D8" i="3"/>
  <c r="J7" i="3"/>
  <c r="I6" i="3"/>
  <c r="G6" i="3"/>
  <c r="E6" i="3"/>
  <c r="D6" i="3"/>
  <c r="J5" i="3"/>
  <c r="J21" i="3" s="1"/>
  <c r="J32" i="2"/>
  <c r="J31" i="2"/>
  <c r="J28" i="2"/>
  <c r="J26" i="2"/>
  <c r="I23" i="2"/>
  <c r="I27" i="2" s="1"/>
  <c r="G23" i="2"/>
  <c r="G24" i="2" s="1"/>
  <c r="F23" i="2"/>
  <c r="F24" i="2" s="1"/>
  <c r="E23" i="2"/>
  <c r="E24" i="2" s="1"/>
  <c r="D23" i="2"/>
  <c r="D27" i="2" s="1"/>
  <c r="I22" i="2"/>
  <c r="G22" i="2"/>
  <c r="F22" i="2"/>
  <c r="E22" i="2"/>
  <c r="D22" i="2"/>
  <c r="J21" i="2"/>
  <c r="I20" i="2"/>
  <c r="G20" i="2"/>
  <c r="F20" i="2"/>
  <c r="E20" i="2"/>
  <c r="D20" i="2"/>
  <c r="J19" i="2"/>
  <c r="J20" i="2" s="1"/>
  <c r="I18" i="2"/>
  <c r="G18" i="2"/>
  <c r="F18" i="2"/>
  <c r="E18" i="2"/>
  <c r="D18" i="2"/>
  <c r="J17" i="2"/>
  <c r="I16" i="2"/>
  <c r="G16" i="2"/>
  <c r="F16" i="2"/>
  <c r="E16" i="2"/>
  <c r="D16" i="2"/>
  <c r="J15" i="2"/>
  <c r="J16" i="2" s="1"/>
  <c r="I14" i="2"/>
  <c r="G14" i="2"/>
  <c r="F14" i="2"/>
  <c r="E14" i="2"/>
  <c r="D14" i="2"/>
  <c r="J13" i="2"/>
  <c r="I12" i="2"/>
  <c r="G12" i="2"/>
  <c r="F12" i="2"/>
  <c r="E12" i="2"/>
  <c r="D12" i="2"/>
  <c r="J11" i="2"/>
  <c r="J12" i="2" s="1"/>
  <c r="I10" i="2"/>
  <c r="G10" i="2"/>
  <c r="F10" i="2"/>
  <c r="E10" i="2"/>
  <c r="D10" i="2"/>
  <c r="J9" i="2"/>
  <c r="I8" i="2"/>
  <c r="G8" i="2"/>
  <c r="F8" i="2"/>
  <c r="E8" i="2"/>
  <c r="D8" i="2"/>
  <c r="J7" i="2"/>
  <c r="J8" i="2" s="1"/>
  <c r="I6" i="2"/>
  <c r="G6" i="2"/>
  <c r="F6" i="2"/>
  <c r="E6" i="2"/>
  <c r="D6" i="2"/>
  <c r="J5" i="2"/>
  <c r="J23" i="2" s="1"/>
  <c r="J24" i="2" s="1"/>
  <c r="J38" i="1"/>
  <c r="J37" i="1"/>
  <c r="J34" i="1"/>
  <c r="J32" i="1"/>
  <c r="I29" i="1"/>
  <c r="I33" i="1" s="1"/>
  <c r="G29" i="1"/>
  <c r="G30" i="1" s="1"/>
  <c r="F29" i="1"/>
  <c r="F30" i="1" s="1"/>
  <c r="E29" i="1"/>
  <c r="E30" i="1" s="1"/>
  <c r="D29" i="1"/>
  <c r="D33" i="1" s="1"/>
  <c r="G28" i="1"/>
  <c r="F28" i="1"/>
  <c r="J27" i="1"/>
  <c r="G26" i="1"/>
  <c r="F26" i="1"/>
  <c r="E26" i="1"/>
  <c r="J25" i="1"/>
  <c r="I24" i="1"/>
  <c r="G24" i="1"/>
  <c r="F24" i="1"/>
  <c r="E24" i="1"/>
  <c r="D24" i="1"/>
  <c r="J23" i="1"/>
  <c r="I22" i="1"/>
  <c r="G22" i="1"/>
  <c r="F22" i="1"/>
  <c r="E22" i="1"/>
  <c r="D22" i="1"/>
  <c r="J21" i="1"/>
  <c r="I20" i="1"/>
  <c r="G20" i="1"/>
  <c r="F20" i="1"/>
  <c r="E20" i="1"/>
  <c r="D20" i="1"/>
  <c r="J19" i="1"/>
  <c r="J20" i="1" s="1"/>
  <c r="I18" i="1"/>
  <c r="G18" i="1"/>
  <c r="F18" i="1"/>
  <c r="E18" i="1"/>
  <c r="D18" i="1"/>
  <c r="J17" i="1"/>
  <c r="I16" i="1"/>
  <c r="G16" i="1"/>
  <c r="F16" i="1"/>
  <c r="E16" i="1"/>
  <c r="D16" i="1"/>
  <c r="J15" i="1"/>
  <c r="J16" i="1" s="1"/>
  <c r="I14" i="1"/>
  <c r="G14" i="1"/>
  <c r="F14" i="1"/>
  <c r="E14" i="1"/>
  <c r="D14" i="1"/>
  <c r="J13" i="1"/>
  <c r="I12" i="1"/>
  <c r="G12" i="1"/>
  <c r="F12" i="1"/>
  <c r="E12" i="1"/>
  <c r="D12" i="1"/>
  <c r="J11" i="1"/>
  <c r="J12" i="1" s="1"/>
  <c r="I10" i="1"/>
  <c r="G10" i="1"/>
  <c r="F10" i="1"/>
  <c r="E10" i="1"/>
  <c r="D10" i="1"/>
  <c r="J9" i="1"/>
  <c r="I8" i="1"/>
  <c r="G8" i="1"/>
  <c r="F8" i="1"/>
  <c r="E8" i="1"/>
  <c r="D8" i="1"/>
  <c r="J7" i="1"/>
  <c r="J8" i="1" s="1"/>
  <c r="I6" i="1"/>
  <c r="G6" i="1"/>
  <c r="F6" i="1"/>
  <c r="E6" i="1"/>
  <c r="D6" i="1"/>
  <c r="J5" i="1"/>
  <c r="J29" i="1" s="1"/>
  <c r="J12" i="9" l="1"/>
  <c r="J6" i="9"/>
  <c r="J8" i="9"/>
  <c r="E10" i="9"/>
  <c r="J10" i="9"/>
  <c r="E12" i="9"/>
  <c r="F10" i="9"/>
  <c r="J10" i="8"/>
  <c r="J8" i="8"/>
  <c r="D6" i="7"/>
  <c r="I6" i="7"/>
  <c r="J11" i="7"/>
  <c r="D10" i="7"/>
  <c r="I10" i="7"/>
  <c r="J15" i="7"/>
  <c r="J17" i="7" s="1"/>
  <c r="E10" i="7"/>
  <c r="X17" i="6"/>
  <c r="H21" i="6"/>
  <c r="Y25" i="6"/>
  <c r="Y21" i="6"/>
  <c r="Y17" i="6"/>
  <c r="Y13" i="6"/>
  <c r="Y9" i="6"/>
  <c r="Y29" i="6"/>
  <c r="X29" i="6"/>
  <c r="X11" i="6"/>
  <c r="X27" i="6"/>
  <c r="X19" i="6"/>
  <c r="X15" i="6"/>
  <c r="X7" i="6"/>
  <c r="X23" i="6"/>
  <c r="H9" i="6"/>
  <c r="X21" i="6"/>
  <c r="W25" i="6"/>
  <c r="Y27" i="6"/>
  <c r="Q21" i="6"/>
  <c r="X9" i="6"/>
  <c r="H13" i="6"/>
  <c r="X25" i="6"/>
  <c r="F27" i="6"/>
  <c r="J27" i="6"/>
  <c r="U27" i="6"/>
  <c r="H28" i="6"/>
  <c r="H25" i="6" s="1"/>
  <c r="W28" i="6"/>
  <c r="F29" i="6"/>
  <c r="N29" i="6"/>
  <c r="I33" i="6"/>
  <c r="G7" i="6"/>
  <c r="O7" i="6"/>
  <c r="V7" i="6"/>
  <c r="G11" i="6"/>
  <c r="O11" i="6"/>
  <c r="V11" i="6"/>
  <c r="G15" i="6"/>
  <c r="O15" i="6"/>
  <c r="V15" i="6"/>
  <c r="G19" i="6"/>
  <c r="O19" i="6"/>
  <c r="V19" i="6"/>
  <c r="G23" i="6"/>
  <c r="O23" i="6"/>
  <c r="V23" i="6"/>
  <c r="G27" i="6"/>
  <c r="O27" i="6"/>
  <c r="V27" i="6"/>
  <c r="Q28" i="6"/>
  <c r="Q19" i="6" s="1"/>
  <c r="G29" i="6"/>
  <c r="J12" i="5"/>
  <c r="J14" i="5"/>
  <c r="J8" i="5"/>
  <c r="J16" i="5"/>
  <c r="J10" i="5"/>
  <c r="J6" i="5"/>
  <c r="F8" i="5"/>
  <c r="E16" i="5"/>
  <c r="F6" i="5"/>
  <c r="F14" i="5"/>
  <c r="F16" i="5"/>
  <c r="F20" i="5"/>
  <c r="J20" i="5" s="1"/>
  <c r="G16" i="5"/>
  <c r="F15" i="4"/>
  <c r="F10" i="4"/>
  <c r="F12" i="4"/>
  <c r="G15" i="4"/>
  <c r="J11" i="4"/>
  <c r="J10" i="3"/>
  <c r="J6" i="3"/>
  <c r="J22" i="3"/>
  <c r="J25" i="3"/>
  <c r="J14" i="3"/>
  <c r="J12" i="3"/>
  <c r="J18" i="3"/>
  <c r="J8" i="3"/>
  <c r="J20" i="3"/>
  <c r="F6" i="3"/>
  <c r="F14" i="3"/>
  <c r="F25" i="3"/>
  <c r="F12" i="3"/>
  <c r="F20" i="3"/>
  <c r="F22" i="3"/>
  <c r="G25" i="3"/>
  <c r="F10" i="3"/>
  <c r="J10" i="2"/>
  <c r="J14" i="2"/>
  <c r="J18" i="2"/>
  <c r="J22" i="2"/>
  <c r="D24" i="2"/>
  <c r="I24" i="2"/>
  <c r="E27" i="2"/>
  <c r="J27" i="2" s="1"/>
  <c r="J6" i="2"/>
  <c r="F27" i="2"/>
  <c r="G27" i="2"/>
  <c r="J10" i="1"/>
  <c r="J18" i="1"/>
  <c r="J22" i="1"/>
  <c r="J28" i="1"/>
  <c r="J24" i="1"/>
  <c r="J26" i="1"/>
  <c r="J30" i="1"/>
  <c r="J14" i="1"/>
  <c r="J33" i="1"/>
  <c r="J6" i="1"/>
  <c r="D28" i="1"/>
  <c r="I28" i="1"/>
  <c r="D30" i="1"/>
  <c r="I30" i="1"/>
  <c r="E33" i="1"/>
  <c r="D26" i="1"/>
  <c r="I26" i="1"/>
  <c r="E28" i="1"/>
  <c r="F33" i="1"/>
  <c r="G33" i="1"/>
  <c r="J12" i="7" l="1"/>
  <c r="J10" i="7"/>
  <c r="J8" i="7"/>
  <c r="J6" i="7"/>
  <c r="W29" i="6"/>
  <c r="W27" i="6"/>
  <c r="W23" i="6"/>
  <c r="W19" i="6"/>
  <c r="W15" i="6"/>
  <c r="W11" i="6"/>
  <c r="W7" i="6"/>
  <c r="U33" i="6"/>
  <c r="W17" i="6"/>
  <c r="Q9" i="6"/>
  <c r="H29" i="6"/>
  <c r="H27" i="6"/>
  <c r="H23" i="6"/>
  <c r="H19" i="6"/>
  <c r="H15" i="6"/>
  <c r="H11" i="6"/>
  <c r="H7" i="6"/>
  <c r="F33" i="6"/>
  <c r="Z28" i="6"/>
  <c r="Q17" i="6"/>
  <c r="Q11" i="6"/>
  <c r="Q13" i="6"/>
  <c r="Q7" i="6"/>
  <c r="Q25" i="6"/>
  <c r="O33" i="6"/>
  <c r="Q29" i="6"/>
  <c r="Q27" i="6"/>
  <c r="W13" i="6"/>
  <c r="Q23" i="6"/>
  <c r="W9" i="6"/>
  <c r="Q15" i="6"/>
  <c r="W21" i="6"/>
  <c r="H17" i="6"/>
  <c r="J12" i="4"/>
  <c r="J15" i="4"/>
  <c r="J10" i="4"/>
  <c r="J8" i="4"/>
  <c r="J6" i="4"/>
  <c r="Z29" i="6" l="1"/>
  <c r="X33" i="6"/>
  <c r="Z25" i="6"/>
  <c r="Z15" i="6"/>
  <c r="Z23" i="6"/>
  <c r="Z9" i="6"/>
  <c r="Z27" i="6"/>
  <c r="Z19" i="6"/>
  <c r="Z7" i="6"/>
  <c r="Z17" i="6"/>
  <c r="Z11" i="6"/>
  <c r="Z21" i="6"/>
  <c r="Z13" i="6"/>
</calcChain>
</file>

<file path=xl/sharedStrings.xml><?xml version="1.0" encoding="utf-8"?>
<sst xmlns="http://schemas.openxmlformats.org/spreadsheetml/2006/main" count="998" uniqueCount="165">
  <si>
    <t>Tableau 6.1.9 : Utilisateurs de l'accueil de jour "aide au logement" (AJ-L) organisé par les services partenaires des Relais sociaux urbains (RSU)</t>
  </si>
  <si>
    <t>Lieu de résidence</t>
  </si>
  <si>
    <t>Relais social urbain (RSU)</t>
  </si>
  <si>
    <t>Charleroi (RSC)</t>
  </si>
  <si>
    <t>Liège (RSPL)</t>
  </si>
  <si>
    <t>La Louvière (RSULL)
(1)</t>
  </si>
  <si>
    <t>Mons (RSUMB)
(2)</t>
  </si>
  <si>
    <t>Namur (RSUN)</t>
  </si>
  <si>
    <t>Tournai (RSUT)</t>
  </si>
  <si>
    <t>Verviers (RSUV)</t>
  </si>
  <si>
    <t>Total des RSU wallons</t>
  </si>
  <si>
    <t>Arrondissement de Charleroi</t>
  </si>
  <si>
    <t xml:space="preserve"> CA</t>
  </si>
  <si>
    <t>nd</t>
  </si>
  <si>
    <t xml:space="preserve"> %</t>
  </si>
  <si>
    <t>-</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</si>
  <si>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</si>
  <si>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</si>
  <si>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</si>
  <si>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</si>
  <si>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</si>
  <si>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</si>
  <si>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</si>
  <si>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</si>
  <si>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</si>
  <si>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</si>
  <si>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</si>
  <si>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</si>
  <si>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</si>
  <si>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Non- réponses
ou réponses non-exploitables</t>
  </si>
  <si>
    <t>Total global</t>
  </si>
  <si>
    <t>Services partenaires sources</t>
  </si>
  <si>
    <t>Nombre de services ayant répondu à cette variable</t>
  </si>
  <si>
    <t>Nombre de services ayant participé à la collecte relative à l'AJ-L</t>
  </si>
  <si>
    <t>Sources : IWEPS, Relais sociaux urbains &amp; services partenaires des Relais sociaux urbains de Wallonie; Calculs : IWEPS</t>
  </si>
  <si>
    <t>Type de logement / hébergement</t>
  </si>
  <si>
    <t xml:space="preserve">En rue ou en abris de fortune  (squat, voiture, tente, caravane…) </t>
  </si>
  <si>
    <t>CA</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</si>
  <si>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</si>
  <si>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</si>
  <si>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</si>
  <si>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</si>
  <si>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</si>
  <si>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</si>
  <si>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</si>
  <si>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</si>
  <si>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</si>
  <si>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</si>
  <si>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ns</t>
  </si>
  <si>
    <t>Tableau 6.1.7 : Utilisateurs de l'accueil de jour "aide au logement" (AJ-L) organisé par les services partenaires des Relais sociaux urbains (RSU)</t>
  </si>
  <si>
    <t>Répartition par type de revenu principal et par RSU - Année 2017  -</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</si>
  <si>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</si>
  <si>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</si>
  <si>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</si>
  <si>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</si>
  <si>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</si>
  <si>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</si>
  <si>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</si>
  <si>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</si>
  <si>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</si>
  <si>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</si>
  <si>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</si>
  <si>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</si>
  <si>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Tableau 6.1.6 : Utilisateurs de l'accueil de jour "aide au logement" (AJ-L) organisé par les services partenaires des Relais sociaux urbains (RSU)</t>
  </si>
  <si>
    <t xml:space="preserve">Répartition par nationalité et par RSU - Année 2017 </t>
  </si>
  <si>
    <t>Nationalité</t>
  </si>
  <si>
    <t>Mons (RSUMB) 
(2)</t>
  </si>
  <si>
    <t xml:space="preserve">Belge </t>
  </si>
  <si>
    <t>Etrangère UE</t>
  </si>
  <si>
    <t>Etrangère hors UE</t>
  </si>
  <si>
    <t xml:space="preserve">Total
(Nationalité connue) </t>
  </si>
  <si>
    <t>Nationalité inconnue</t>
  </si>
  <si>
    <t>Tableau 6.1.5 : Utilisateurs de l'accueil de jour "aide au logement" (AJ-L) organisé par les services partenaires des Relais sociaux urbains (RSU)</t>
  </si>
  <si>
    <t>Répartition par type de ménage et par RSU - Année 2017</t>
  </si>
  <si>
    <t xml:space="preserve">Type de ménage
(Situation de ménage / familiale) </t>
  </si>
  <si>
    <t>La Louvière (RSULL)</t>
  </si>
  <si>
    <t>Mons (RSUMB)</t>
  </si>
  <si>
    <t>Isolés vivant sans enfant</t>
  </si>
  <si>
    <t>Isolés vivant avec enfant(s)</t>
  </si>
  <si>
    <t>En couple vivant sans enfant</t>
  </si>
  <si>
    <t>En couple vivant avec enfant(s)</t>
  </si>
  <si>
    <t>En situation familiale autre</t>
  </si>
  <si>
    <t xml:space="preserve">Total
(Type de ménage connu) </t>
  </si>
  <si>
    <t>Type de ménage inconnu</t>
  </si>
  <si>
    <t>Répartition par âge, sexe et RSU - Année 2017</t>
  </si>
  <si>
    <t>Catégorie d'âges</t>
  </si>
  <si>
    <t>H</t>
  </si>
  <si>
    <t>F</t>
  </si>
  <si>
    <t>Total</t>
  </si>
  <si>
    <t>0-17 ans</t>
  </si>
  <si>
    <t>%</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</si>
  <si>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</si>
  <si>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</si>
  <si>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</si>
  <si>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</si>
  <si>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</si>
  <si>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</si>
  <si>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</si>
  <si>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</si>
  <si>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</si>
  <si>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</si>
  <si>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</si>
  <si>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</si>
  <si>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Non-réponses ou 
réponses non-exploitables </t>
  </si>
  <si>
    <t>Tableau 6.1.3 : Primo-utilisateurs de l'accueil de jour "aide au logement" (AJ-L) organisé par les services partenaires des Relais sociaux urbains (RSU)</t>
  </si>
  <si>
    <t>Répartition par sexe et par RSU - Année 2017  -</t>
  </si>
  <si>
    <t>Primo-utilisateurs
par Sexe</t>
  </si>
  <si>
    <t>Transsexuel</t>
  </si>
  <si>
    <t>Total
Sexe connu</t>
  </si>
  <si>
    <t>Sexe inconnu</t>
  </si>
  <si>
    <t xml:space="preserve">nd </t>
  </si>
  <si>
    <t>Total global des primo-utilisateurs</t>
  </si>
  <si>
    <t>% des primos dans le total des utilisateurs</t>
  </si>
  <si>
    <t>Total global de tous les utilisateurs</t>
  </si>
  <si>
    <t>Remarque :
Un "primo-utilisateur" est un bénéficiaire qui utilise le service pour la première fois de sa vie.</t>
  </si>
  <si>
    <t>Tableau 6.1.2 : Mineurs pris en charge par l'accueil de jour "aide au logement" (AJ-L) organisé par les services partenaires des Relais sociaux urbains (RSU)</t>
  </si>
  <si>
    <t>Répartition par type de prise en charge du mineur et par RSU - Année 2017  -</t>
  </si>
  <si>
    <t>Type de prise en charge du mineur</t>
  </si>
  <si>
    <t>Mons (RSUMB)
(3)</t>
  </si>
  <si>
    <t>Prise en charge seul
(Utilisateur) (1)</t>
  </si>
  <si>
    <t>Prise en charge "en famille" (2)</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</si>
  <si>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</si>
  <si>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</si>
  <si>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Tableau 6.1.1 : Utilisateurs de l'accueil de jour "aide au logement" (AJ-L) organisé par les services partenaires des Relais sociaux urbains (RSU)</t>
  </si>
  <si>
    <t>Sexe</t>
  </si>
  <si>
    <t>Total 
Sexe connu</t>
  </si>
  <si>
    <t>Type de difficulté</t>
  </si>
  <si>
    <t>Liège (RSPL)
(3)</t>
  </si>
  <si>
    <t>La Louvière (RSULL)
(4)</t>
  </si>
  <si>
    <t>Mons (RSUMB)
(5)</t>
  </si>
  <si>
    <t>Verviers (RSUV)
(6)</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</si>
  <si>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</si>
  <si>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</si>
  <si>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</si>
  <si>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</si>
  <si>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</si>
  <si>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</si>
  <si>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</si>
  <si>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</si>
  <si>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</si>
  <si>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</si>
  <si>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</si>
  <si>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de logement - autres problèmes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</si>
  <si>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</si>
  <si>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</si>
  <si>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</si>
  <si>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</si>
  <si>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</si>
  <si>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</si>
  <si>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</si>
  <si>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r>
      <t>Nombre total d'</t>
    </r>
    <r>
      <rPr>
        <b/>
        <i/>
        <sz val="14"/>
        <rFont val="Calibri"/>
        <family val="2"/>
        <scheme val="minor"/>
      </rPr>
      <t>utilisateurs différents</t>
    </r>
    <r>
      <rPr>
        <b/>
        <sz val="14"/>
        <rFont val="Calibri"/>
        <family val="2"/>
        <scheme val="minor"/>
      </rPr>
      <t xml:space="preserve"> pour lesquels l'information "difficulté" a été récoltée</t>
    </r>
  </si>
  <si>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</si>
  <si>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(3) Pour RSUMB - SaintPaul : données pas disponibles pour 2017</t>
  </si>
  <si>
    <t>(1) Pour RSULL - Educmobiles : données non disponibles pour 2017</t>
  </si>
  <si>
    <t>(2) Pour RSUMB - SaintPaul : données non disponibles pour 2017</t>
  </si>
  <si>
    <t>Tableau 6.1.4 : Utilisateurs de l'accueil de jour "aide au logement" (AJ-L) organisé par les services partenaires des Relais sociaux urbains (RSU)</t>
  </si>
  <si>
    <t>Tableau 6.1.8 : Utilisateurs de l'accueil de jour "aide au logement" (AJ-L) organisé par les services partenaires des Relais sociaux urbains (RSU)</t>
  </si>
  <si>
    <t>Répartition par type de logement/hébergement (occupé la semaine précédant son accueil)
et par RSU  - Année 2017  -</t>
  </si>
  <si>
    <t>Répartition par « lieu de résidence » (Situation de l'utilisateur, la semaine précédant son accueil)
et par RSU - Année 2017  -</t>
  </si>
  <si>
    <t>Répartition par type de difficulté rencontrée connue (1),(2) et par RSU - Année 2017 -</t>
  </si>
  <si>
    <t>Tableau 6.1.10 : Difficultés déclarées par les utilisateurs de l'accueil de jour "aide au logement" (AJ-L) organisé par les services partenaires des Relais sociaux urbains (RSU)</t>
  </si>
  <si>
    <t>(5) Pour RSULL - Educmobiles : données non disponibles pour 2017</t>
  </si>
  <si>
    <t>(6) Pour RSUMB - SaintPaul : données non disponibles pour 2017</t>
  </si>
  <si>
    <t>(4) Pour RSULL - 'Logicentre' : données non disponibles sur le 'type de difficulté en logement' pour 2017  / Pour RSULL 'Educmobiles' : données non disponibles pour 2017</t>
  </si>
  <si>
    <t>(3) Pour RSPL - ALOR :Difficultés logement autres problèmes : dont 10 liés à l'accès au logement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</si>
</sst>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Calibri"/>
      <family val="2"/>
      <scheme val="minor"/>
    </font>
    <font>
      <sz val="11"/>
      <color theme="1"/>
      <name val="Calibri"/>
      <family val="2"/>
      <scheme val="minor"/>
    </font>
    <font>
      <b/>
      <sz val="16"/>
      <name val="Calibri"/>
      <family val="2"/>
      <scheme val="minor"/>
    </font>
    <font>
      <b/>
      <sz val="14"/>
      <name val="Calibri"/>
      <family val="2"/>
      <scheme val="minor"/>
    </font>
    <font>
      <b/>
      <sz val="12"/>
      <name val="Calibri"/>
      <family val="2"/>
      <scheme val="minor"/>
    </font>
    <font>
      <sz val="12"/>
      <name val="Calibri"/>
      <family val="2"/>
      <scheme val="minor"/>
    </font>
    <font>
      <sz val="10"/>
      <name val="Calibri"/>
      <family val="2"/>
      <scheme val="minor"/>
    </font>
    <font>
      <b/>
      <sz val="10"/>
      <name val="Calibri"/>
      <family val="2"/>
      <scheme val="minor"/>
    </font>
    <font>
      <sz val="14"/>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
      <b/>
      <sz val="18"/>
      <name val="Calibri"/>
      <family val="2"/>
      <scheme val="minor"/>
    </font>
    <font>
      <b/>
      <sz val="16"/>
      <color theme="1"/>
      <name val="Calibri"/>
      <family val="2"/>
      <scheme val="minor"/>
    </font>
    <font>
      <sz val="14"/>
      <color theme="1"/>
      <name val="Calibri"/>
      <family val="2"/>
      <scheme val="minor"/>
    </font>
    <font>
      <b/>
      <sz val="24"/>
      <name val="Calibri"/>
      <family val="2"/>
      <scheme val="minor"/>
    </font>
    <font>
      <sz val="18"/>
      <name val="Calibri"/>
      <family val="2"/>
      <scheme val="minor"/>
    </font>
    <font>
      <sz val="12"/>
      <color rgb="FFFF0000"/>
      <name val="Calibri"/>
      <family val="2"/>
      <scheme val="minor"/>
    </font>
    <font>
      <sz val="10"/>
      <color theme="1"/>
      <name val="Calibri"/>
      <family val="2"/>
      <scheme val="minor"/>
    </font>
    <font>
      <b/>
      <i/>
      <sz val="14"/>
      <name val="Calibri"/>
      <family val="2"/>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medium">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468">
    <xf numFmtId="0" fontId="0" fillId="0" borderId="0" xfId="0"/>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10" xfId="0" applyFont="1" applyFill="1" applyBorder="1" applyAlignment="1">
      <alignment horizontal="center" vertical="center"/>
    </xf>
    <xf numFmtId="0" fontId="4" fillId="0" borderId="10" xfId="0" applyFont="1" applyFill="1" applyBorder="1" applyAlignment="1">
      <alignment horizontal="center" vertical="center" wrapText="1"/>
    </xf>
    <xf numFmtId="0" fontId="4" fillId="2" borderId="11" xfId="0" applyFont="1" applyFill="1" applyBorder="1" applyAlignment="1">
      <alignment horizontal="center" vertical="center"/>
    </xf>
    <xf numFmtId="0" fontId="4" fillId="2" borderId="3" xfId="0" applyFont="1" applyFill="1" applyBorder="1" applyAlignment="1">
      <alignment horizontal="center" vertical="center" wrapText="1"/>
    </xf>
    <xf numFmtId="0" fontId="6" fillId="2" borderId="13" xfId="0" applyFont="1" applyFill="1" applyBorder="1" applyAlignment="1">
      <alignment horizontal="center" vertical="center" wrapText="1"/>
    </xf>
    <xf numFmtId="3" fontId="5" fillId="2" borderId="14" xfId="0" applyNumberFormat="1" applyFont="1" applyFill="1" applyBorder="1" applyAlignment="1">
      <alignment horizontal="center" vertical="center"/>
    </xf>
    <xf numFmtId="3" fontId="5" fillId="2" borderId="15" xfId="0" applyNumberFormat="1" applyFont="1" applyFill="1" applyBorder="1" applyAlignment="1">
      <alignment horizontal="center" vertical="center"/>
    </xf>
    <xf numFmtId="0" fontId="6" fillId="2" borderId="17" xfId="0" applyFont="1" applyFill="1" applyBorder="1" applyAlignment="1">
      <alignment horizontal="center" vertical="center" wrapText="1"/>
    </xf>
    <xf numFmtId="164" fontId="5" fillId="2" borderId="18" xfId="1" applyNumberFormat="1" applyFont="1" applyFill="1" applyBorder="1" applyAlignment="1">
      <alignment horizontal="right" vertical="center"/>
    </xf>
    <xf numFmtId="164" fontId="5" fillId="2" borderId="19" xfId="1" applyNumberFormat="1" applyFont="1" applyFill="1" applyBorder="1" applyAlignment="1">
      <alignment horizontal="right" vertical="center"/>
    </xf>
    <xf numFmtId="0" fontId="6" fillId="2" borderId="21" xfId="0" applyFont="1" applyFill="1" applyBorder="1" applyAlignment="1">
      <alignment horizontal="center" vertical="center" wrapText="1"/>
    </xf>
    <xf numFmtId="3" fontId="5" fillId="2" borderId="22" xfId="0" applyNumberFormat="1" applyFont="1" applyFill="1" applyBorder="1" applyAlignment="1">
      <alignment horizontal="center" vertical="center"/>
    </xf>
    <xf numFmtId="3" fontId="5" fillId="2" borderId="23" xfId="0" applyNumberFormat="1" applyFont="1" applyFill="1" applyBorder="1" applyAlignment="1">
      <alignment horizontal="center" vertical="center"/>
    </xf>
    <xf numFmtId="164" fontId="5" fillId="2" borderId="22" xfId="1" applyNumberFormat="1" applyFont="1" applyFill="1" applyBorder="1" applyAlignment="1">
      <alignment horizontal="right" vertical="center"/>
    </xf>
    <xf numFmtId="164" fontId="5" fillId="2" borderId="23" xfId="1" applyNumberFormat="1" applyFont="1" applyFill="1" applyBorder="1" applyAlignment="1">
      <alignment horizontal="right" vertical="center"/>
    </xf>
    <xf numFmtId="0" fontId="7" fillId="2" borderId="13" xfId="0" applyFont="1" applyFill="1" applyBorder="1" applyAlignment="1">
      <alignment horizontal="center" vertical="center" wrapText="1"/>
    </xf>
    <xf numFmtId="3" fontId="4" fillId="2" borderId="14" xfId="0" applyNumberFormat="1" applyFont="1" applyFill="1" applyBorder="1" applyAlignment="1">
      <alignment horizontal="center" vertical="center"/>
    </xf>
    <xf numFmtId="3" fontId="4" fillId="2" borderId="15" xfId="0" applyNumberFormat="1" applyFont="1" applyFill="1" applyBorder="1" applyAlignment="1">
      <alignment horizontal="center" vertical="center"/>
    </xf>
    <xf numFmtId="0" fontId="7" fillId="2" borderId="24" xfId="0" applyFont="1" applyFill="1" applyBorder="1" applyAlignment="1">
      <alignment horizontal="center" vertical="center" wrapText="1"/>
    </xf>
    <xf numFmtId="164" fontId="4" fillId="2" borderId="25" xfId="1" applyNumberFormat="1" applyFont="1" applyFill="1" applyBorder="1" applyAlignment="1">
      <alignment horizontal="right" vertical="center"/>
    </xf>
    <xf numFmtId="164" fontId="4" fillId="2" borderId="26" xfId="1" applyNumberFormat="1" applyFont="1" applyFill="1" applyBorder="1" applyAlignment="1">
      <alignment horizontal="right" vertical="center"/>
    </xf>
    <xf numFmtId="0" fontId="5" fillId="2" borderId="0" xfId="0" applyFont="1" applyFill="1" applyBorder="1" applyAlignment="1">
      <alignment horizontal="center" vertical="center" wrapText="1"/>
    </xf>
    <xf numFmtId="0" fontId="6" fillId="2" borderId="0" xfId="0" applyFont="1" applyFill="1" applyBorder="1" applyAlignment="1">
      <alignment horizontal="center" vertical="center" wrapText="1"/>
    </xf>
    <xf numFmtId="164" fontId="5" fillId="2" borderId="0" xfId="1" applyNumberFormat="1" applyFont="1" applyFill="1" applyBorder="1" applyAlignment="1">
      <alignment horizontal="right" vertical="center"/>
    </xf>
    <xf numFmtId="0" fontId="8" fillId="2" borderId="27" xfId="0" applyFont="1" applyFill="1" applyBorder="1" applyAlignment="1">
      <alignment horizontal="center" vertical="center" wrapText="1"/>
    </xf>
    <xf numFmtId="0" fontId="5" fillId="2" borderId="11" xfId="0" applyFont="1" applyFill="1" applyBorder="1" applyAlignment="1">
      <alignment horizontal="center" vertical="center" wrapText="1"/>
    </xf>
    <xf numFmtId="3" fontId="5" fillId="2" borderId="9" xfId="0" applyNumberFormat="1" applyFont="1" applyFill="1" applyBorder="1" applyAlignment="1">
      <alignment horizontal="center" vertical="center"/>
    </xf>
    <xf numFmtId="3" fontId="5" fillId="2" borderId="10" xfId="0" applyNumberFormat="1" applyFont="1" applyFill="1" applyBorder="1" applyAlignment="1">
      <alignment horizontal="center" vertical="center"/>
    </xf>
    <xf numFmtId="3" fontId="5" fillId="2" borderId="11" xfId="0" applyNumberFormat="1" applyFont="1" applyFill="1" applyBorder="1" applyAlignment="1">
      <alignment horizontal="center" vertical="center"/>
    </xf>
    <xf numFmtId="3" fontId="4" fillId="2" borderId="28"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0" fontId="5" fillId="2" borderId="24" xfId="0" applyFont="1" applyFill="1" applyBorder="1" applyAlignment="1">
      <alignment horizontal="center" vertical="center" wrapText="1"/>
    </xf>
    <xf numFmtId="3" fontId="5" fillId="2" borderId="29" xfId="0" applyNumberFormat="1" applyFont="1" applyFill="1" applyBorder="1" applyAlignment="1">
      <alignment horizontal="center" vertical="center"/>
    </xf>
    <xf numFmtId="3" fontId="4" fillId="2" borderId="26" xfId="0" applyNumberFormat="1" applyFont="1" applyFill="1" applyBorder="1" applyAlignment="1">
      <alignment horizontal="center" vertical="center"/>
    </xf>
    <xf numFmtId="0" fontId="3" fillId="2" borderId="30" xfId="0" applyFont="1" applyFill="1" applyBorder="1" applyAlignment="1">
      <alignment horizontal="center" vertical="center" wrapText="1"/>
    </xf>
    <xf numFmtId="3" fontId="5" fillId="2" borderId="25" xfId="0" applyNumberFormat="1" applyFont="1" applyFill="1" applyBorder="1" applyAlignment="1">
      <alignment horizontal="center" vertical="center"/>
    </xf>
    <xf numFmtId="3" fontId="5" fillId="2" borderId="24" xfId="0" applyNumberFormat="1" applyFont="1" applyFill="1" applyBorder="1" applyAlignment="1">
      <alignment horizontal="center" vertical="center"/>
    </xf>
    <xf numFmtId="0" fontId="3" fillId="2" borderId="0" xfId="0" applyFont="1" applyFill="1" applyBorder="1" applyAlignment="1">
      <alignment horizontal="center" vertical="center" wrapText="1"/>
    </xf>
    <xf numFmtId="3" fontId="5" fillId="2" borderId="0" xfId="0" applyNumberFormat="1" applyFont="1" applyFill="1" applyBorder="1" applyAlignment="1">
      <alignment horizontal="center" vertical="center"/>
    </xf>
    <xf numFmtId="3" fontId="4" fillId="2" borderId="0" xfId="0" applyNumberFormat="1" applyFont="1" applyFill="1" applyBorder="1" applyAlignment="1">
      <alignment horizontal="center" vertical="center"/>
    </xf>
    <xf numFmtId="0" fontId="9" fillId="0" borderId="31" xfId="0" applyFont="1" applyFill="1" applyBorder="1" applyAlignment="1">
      <alignment vertical="center" wrapText="1"/>
    </xf>
    <xf numFmtId="3" fontId="5" fillId="0" borderId="32" xfId="0" applyNumberFormat="1" applyFont="1" applyBorder="1" applyAlignment="1">
      <alignment horizontal="center" vertical="center"/>
    </xf>
    <xf numFmtId="3" fontId="10" fillId="0" borderId="3" xfId="0" applyNumberFormat="1" applyFont="1" applyBorder="1" applyAlignment="1">
      <alignment horizontal="center" vertical="center"/>
    </xf>
    <xf numFmtId="0" fontId="5" fillId="2" borderId="35" xfId="0" applyFont="1" applyFill="1" applyBorder="1" applyAlignment="1">
      <alignment horizontal="center" vertical="center"/>
    </xf>
    <xf numFmtId="0" fontId="11" fillId="2" borderId="36" xfId="0" applyFont="1" applyFill="1" applyBorder="1" applyAlignment="1">
      <alignment horizontal="center" vertical="center"/>
    </xf>
    <xf numFmtId="0" fontId="11" fillId="2" borderId="37" xfId="0" applyFont="1" applyFill="1" applyBorder="1" applyAlignment="1">
      <alignment horizontal="center" vertical="center"/>
    </xf>
    <xf numFmtId="0" fontId="11" fillId="2" borderId="40" xfId="0" applyFont="1" applyFill="1" applyBorder="1" applyAlignment="1">
      <alignment horizontal="center" vertical="center"/>
    </xf>
    <xf numFmtId="0" fontId="11" fillId="2" borderId="41" xfId="0" applyFont="1" applyFill="1" applyBorder="1" applyAlignment="1">
      <alignment horizontal="center" vertical="center"/>
    </xf>
    <xf numFmtId="0" fontId="11" fillId="2" borderId="42" xfId="0" applyFont="1" applyFill="1" applyBorder="1" applyAlignment="1">
      <alignment horizontal="center" vertical="center"/>
    </xf>
    <xf numFmtId="0" fontId="11" fillId="2" borderId="39" xfId="0" applyFont="1" applyFill="1" applyBorder="1" applyAlignment="1">
      <alignment horizontal="center" vertical="center"/>
    </xf>
    <xf numFmtId="0" fontId="12" fillId="2" borderId="0" xfId="0" applyFont="1" applyFill="1"/>
    <xf numFmtId="0" fontId="0" fillId="0" borderId="0" xfId="0" applyFont="1" applyBorder="1" applyAlignment="1">
      <alignment horizontal="center" vertical="center" wrapText="1"/>
    </xf>
    <xf numFmtId="164" fontId="11" fillId="0" borderId="0" xfId="1" applyNumberFormat="1" applyFont="1" applyBorder="1" applyAlignment="1">
      <alignment horizontal="center" vertical="top"/>
    </xf>
    <xf numFmtId="0" fontId="0" fillId="0" borderId="0" xfId="0" applyFont="1"/>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3" xfId="0" applyFont="1" applyFill="1" applyBorder="1" applyAlignment="1">
      <alignment horizontal="center" vertical="center" wrapText="1"/>
    </xf>
    <xf numFmtId="0" fontId="6" fillId="0" borderId="13" xfId="0" applyFont="1" applyFill="1" applyBorder="1" applyAlignment="1">
      <alignment horizontal="center" vertical="center" wrapText="1"/>
    </xf>
    <xf numFmtId="3" fontId="5" fillId="0" borderId="14" xfId="0" applyNumberFormat="1" applyFont="1" applyFill="1" applyBorder="1" applyAlignment="1">
      <alignment horizontal="center" vertical="center"/>
    </xf>
    <xf numFmtId="3" fontId="5" fillId="0" borderId="13" xfId="0" applyNumberFormat="1" applyFont="1" applyFill="1" applyBorder="1" applyAlignment="1">
      <alignment horizontal="center" vertical="center"/>
    </xf>
    <xf numFmtId="3" fontId="5" fillId="0" borderId="3" xfId="0" applyNumberFormat="1" applyFont="1" applyFill="1" applyBorder="1" applyAlignment="1">
      <alignment horizontal="center" vertical="center"/>
    </xf>
    <xf numFmtId="0" fontId="6" fillId="0" borderId="17" xfId="0" applyFont="1" applyFill="1" applyBorder="1" applyAlignment="1">
      <alignment horizontal="center" vertical="center" wrapText="1"/>
    </xf>
    <xf numFmtId="164" fontId="5" fillId="0" borderId="18" xfId="1" applyNumberFormat="1" applyFont="1" applyFill="1" applyBorder="1" applyAlignment="1">
      <alignment horizontal="right" vertical="center"/>
    </xf>
    <xf numFmtId="164" fontId="5" fillId="0" borderId="17" xfId="1" applyNumberFormat="1" applyFont="1" applyFill="1" applyBorder="1" applyAlignment="1">
      <alignment horizontal="right" vertical="center"/>
    </xf>
    <xf numFmtId="164" fontId="5" fillId="0" borderId="43" xfId="1" applyNumberFormat="1" applyFont="1" applyFill="1" applyBorder="1" applyAlignment="1">
      <alignment horizontal="right" vertical="center"/>
    </xf>
    <xf numFmtId="0" fontId="6" fillId="0" borderId="21" xfId="0" applyFont="1" applyFill="1" applyBorder="1" applyAlignment="1">
      <alignment horizontal="center" vertical="center" wrapText="1"/>
    </xf>
    <xf numFmtId="3" fontId="5" fillId="0" borderId="22" xfId="0" applyNumberFormat="1" applyFont="1" applyFill="1" applyBorder="1" applyAlignment="1">
      <alignment horizontal="center" vertical="center"/>
    </xf>
    <xf numFmtId="3" fontId="5" fillId="0" borderId="21" xfId="0" applyNumberFormat="1" applyFont="1" applyFill="1" applyBorder="1" applyAlignment="1">
      <alignment horizontal="center" vertical="center"/>
    </xf>
    <xf numFmtId="3" fontId="5" fillId="0" borderId="44" xfId="0" applyNumberFormat="1" applyFont="1" applyFill="1" applyBorder="1" applyAlignment="1">
      <alignment horizontal="center" vertical="center"/>
    </xf>
    <xf numFmtId="164" fontId="5" fillId="0" borderId="22" xfId="1" applyNumberFormat="1" applyFont="1" applyFill="1" applyBorder="1" applyAlignment="1">
      <alignment horizontal="right" vertical="center"/>
    </xf>
    <xf numFmtId="164" fontId="5" fillId="0" borderId="21" xfId="1" applyNumberFormat="1" applyFont="1" applyFill="1" applyBorder="1" applyAlignment="1">
      <alignment horizontal="right" vertical="center"/>
    </xf>
    <xf numFmtId="164" fontId="5" fillId="0" borderId="44" xfId="1" applyNumberFormat="1" applyFont="1" applyFill="1" applyBorder="1" applyAlignment="1">
      <alignment horizontal="right" vertical="center"/>
    </xf>
    <xf numFmtId="3" fontId="4" fillId="0" borderId="14" xfId="0" applyNumberFormat="1" applyFont="1" applyFill="1" applyBorder="1" applyAlignment="1">
      <alignment horizontal="center" vertical="center"/>
    </xf>
    <xf numFmtId="3" fontId="4" fillId="0" borderId="13" xfId="0" applyNumberFormat="1" applyFont="1" applyFill="1" applyBorder="1" applyAlignment="1">
      <alignment horizontal="center" vertical="center"/>
    </xf>
    <xf numFmtId="3" fontId="4" fillId="0" borderId="3" xfId="0" applyNumberFormat="1" applyFont="1" applyFill="1" applyBorder="1" applyAlignment="1">
      <alignment horizontal="center" vertical="center"/>
    </xf>
    <xf numFmtId="0" fontId="6" fillId="0" borderId="24" xfId="0" applyFont="1" applyFill="1" applyBorder="1" applyAlignment="1">
      <alignment horizontal="center" vertical="center" wrapText="1"/>
    </xf>
    <xf numFmtId="164" fontId="4" fillId="0" borderId="25" xfId="1" applyNumberFormat="1" applyFont="1" applyFill="1" applyBorder="1" applyAlignment="1">
      <alignment horizontal="right" vertical="center"/>
    </xf>
    <xf numFmtId="164" fontId="4" fillId="0" borderId="24" xfId="1" applyNumberFormat="1" applyFont="1" applyFill="1" applyBorder="1" applyAlignment="1">
      <alignment horizontal="right" vertical="center"/>
    </xf>
    <xf numFmtId="164" fontId="4" fillId="0" borderId="8" xfId="1" applyNumberFormat="1" applyFont="1" applyFill="1" applyBorder="1" applyAlignment="1">
      <alignment horizontal="right" vertical="center"/>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164" fontId="5" fillId="0" borderId="0" xfId="1" applyNumberFormat="1" applyFont="1" applyFill="1" applyBorder="1" applyAlignment="1">
      <alignment horizontal="right" vertical="center"/>
    </xf>
    <xf numFmtId="0" fontId="8" fillId="0" borderId="27" xfId="0" applyFont="1" applyFill="1" applyBorder="1" applyAlignment="1">
      <alignment horizontal="center" vertical="center" wrapText="1"/>
    </xf>
    <xf numFmtId="0" fontId="6" fillId="0" borderId="11" xfId="0" applyFont="1" applyFill="1" applyBorder="1" applyAlignment="1">
      <alignment horizontal="center" vertical="center" wrapText="1"/>
    </xf>
    <xf numFmtId="3" fontId="5" fillId="0" borderId="9" xfId="0" applyNumberFormat="1" applyFont="1" applyFill="1" applyBorder="1" applyAlignment="1">
      <alignment horizontal="center" vertical="center"/>
    </xf>
    <xf numFmtId="3" fontId="5" fillId="0" borderId="10" xfId="0" applyNumberFormat="1" applyFont="1" applyFill="1" applyBorder="1" applyAlignment="1">
      <alignment horizontal="center" vertical="center"/>
    </xf>
    <xf numFmtId="3" fontId="5" fillId="0" borderId="11" xfId="0" applyNumberFormat="1" applyFont="1" applyFill="1" applyBorder="1" applyAlignment="1">
      <alignment horizontal="center" vertical="center"/>
    </xf>
    <xf numFmtId="3" fontId="4" fillId="0" borderId="28" xfId="0" applyNumberFormat="1" applyFont="1" applyFill="1" applyBorder="1" applyAlignment="1">
      <alignment horizontal="center" vertical="center"/>
    </xf>
    <xf numFmtId="0" fontId="8" fillId="0" borderId="7" xfId="0" applyFont="1" applyFill="1" applyBorder="1" applyAlignment="1">
      <alignment horizontal="center" vertical="center" wrapText="1"/>
    </xf>
    <xf numFmtId="3" fontId="5" fillId="0" borderId="29" xfId="0" applyNumberFormat="1" applyFont="1" applyFill="1" applyBorder="1" applyAlignment="1">
      <alignment horizontal="center" vertical="center"/>
    </xf>
    <xf numFmtId="3" fontId="5" fillId="0" borderId="25" xfId="0" applyNumberFormat="1" applyFont="1" applyFill="1" applyBorder="1" applyAlignment="1">
      <alignment horizontal="center" vertical="center"/>
    </xf>
    <xf numFmtId="3" fontId="5" fillId="0" borderId="24" xfId="0" applyNumberFormat="1" applyFont="1" applyFill="1" applyBorder="1" applyAlignment="1">
      <alignment horizontal="center" vertical="center"/>
    </xf>
    <xf numFmtId="3" fontId="4" fillId="0" borderId="26" xfId="0" applyNumberFormat="1" applyFont="1" applyFill="1" applyBorder="1" applyAlignment="1">
      <alignment horizontal="center" vertical="center"/>
    </xf>
    <xf numFmtId="0" fontId="3" fillId="0" borderId="30" xfId="0" applyFont="1" applyFill="1" applyBorder="1" applyAlignment="1">
      <alignment horizontal="center" vertical="center" wrapText="1"/>
    </xf>
    <xf numFmtId="0" fontId="12" fillId="2" borderId="0" xfId="0" applyFont="1" applyFill="1" applyAlignment="1">
      <alignment vertical="top"/>
    </xf>
    <xf numFmtId="0" fontId="0" fillId="0" borderId="0" xfId="0" applyFont="1" applyBorder="1" applyAlignment="1">
      <alignment horizontal="center" vertical="top" wrapText="1"/>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2" borderId="11" xfId="0" applyFont="1" applyFill="1" applyBorder="1" applyAlignment="1">
      <alignment horizontal="center" vertical="center"/>
    </xf>
    <xf numFmtId="0" fontId="3" fillId="2" borderId="3" xfId="0" applyFont="1" applyFill="1" applyBorder="1" applyAlignment="1">
      <alignment horizontal="center" vertical="center" wrapText="1"/>
    </xf>
    <xf numFmtId="0" fontId="8" fillId="2" borderId="3" xfId="0" applyFont="1" applyFill="1" applyBorder="1" applyAlignment="1">
      <alignment horizontal="center" vertical="center" wrapText="1"/>
    </xf>
    <xf numFmtId="3" fontId="8" fillId="2" borderId="14" xfId="0" applyNumberFormat="1" applyFont="1" applyFill="1" applyBorder="1" applyAlignment="1">
      <alignment horizontal="center" vertical="center"/>
    </xf>
    <xf numFmtId="3" fontId="8" fillId="2" borderId="13" xfId="0" applyNumberFormat="1" applyFont="1" applyFill="1" applyBorder="1" applyAlignment="1">
      <alignment horizontal="center" vertical="center"/>
    </xf>
    <xf numFmtId="3" fontId="8" fillId="2" borderId="15" xfId="0" applyNumberFormat="1" applyFont="1" applyFill="1" applyBorder="1" applyAlignment="1">
      <alignment horizontal="center" vertical="center"/>
    </xf>
    <xf numFmtId="0" fontId="8" fillId="2" borderId="43" xfId="0" applyFont="1" applyFill="1" applyBorder="1" applyAlignment="1">
      <alignment horizontal="center" vertical="center" wrapText="1"/>
    </xf>
    <xf numFmtId="164" fontId="8" fillId="2" borderId="18" xfId="1" applyNumberFormat="1" applyFont="1" applyFill="1" applyBorder="1" applyAlignment="1">
      <alignment horizontal="right" vertical="center"/>
    </xf>
    <xf numFmtId="164" fontId="8" fillId="2" borderId="17" xfId="1" applyNumberFormat="1" applyFont="1" applyFill="1" applyBorder="1" applyAlignment="1">
      <alignment horizontal="right" vertical="center"/>
    </xf>
    <xf numFmtId="164" fontId="8" fillId="2" borderId="19" xfId="1" applyNumberFormat="1" applyFont="1" applyFill="1" applyBorder="1" applyAlignment="1">
      <alignment horizontal="right" vertical="center"/>
    </xf>
    <xf numFmtId="0" fontId="8" fillId="2" borderId="44" xfId="0" applyFont="1" applyFill="1" applyBorder="1" applyAlignment="1">
      <alignment horizontal="center" vertical="center" wrapText="1"/>
    </xf>
    <xf numFmtId="3" fontId="8" fillId="2" borderId="22" xfId="0" applyNumberFormat="1" applyFont="1" applyFill="1" applyBorder="1" applyAlignment="1">
      <alignment horizontal="center" vertical="center"/>
    </xf>
    <xf numFmtId="3" fontId="8" fillId="2" borderId="21" xfId="0" applyNumberFormat="1" applyFont="1" applyFill="1" applyBorder="1" applyAlignment="1">
      <alignment horizontal="center" vertical="center"/>
    </xf>
    <xf numFmtId="3" fontId="8" fillId="2" borderId="23" xfId="0" applyNumberFormat="1" applyFont="1" applyFill="1" applyBorder="1" applyAlignment="1">
      <alignment horizontal="center" vertical="center"/>
    </xf>
    <xf numFmtId="164" fontId="8" fillId="2" borderId="22" xfId="1" applyNumberFormat="1" applyFont="1" applyFill="1" applyBorder="1" applyAlignment="1">
      <alignment horizontal="right" vertical="center"/>
    </xf>
    <xf numFmtId="164" fontId="8" fillId="2" borderId="21" xfId="1" applyNumberFormat="1" applyFont="1" applyFill="1" applyBorder="1" applyAlignment="1">
      <alignment horizontal="right" vertical="center"/>
    </xf>
    <xf numFmtId="164" fontId="8" fillId="2" borderId="23" xfId="1" applyNumberFormat="1" applyFont="1" applyFill="1" applyBorder="1" applyAlignment="1">
      <alignment horizontal="right" vertical="center"/>
    </xf>
    <xf numFmtId="0" fontId="7" fillId="2" borderId="3" xfId="0" applyFont="1" applyFill="1" applyBorder="1" applyAlignment="1">
      <alignment horizontal="center" vertical="center" wrapText="1"/>
    </xf>
    <xf numFmtId="3" fontId="4" fillId="2" borderId="13" xfId="0" applyNumberFormat="1" applyFont="1" applyFill="1" applyBorder="1" applyAlignment="1">
      <alignment horizontal="center" vertical="center"/>
    </xf>
    <xf numFmtId="0" fontId="7" fillId="2" borderId="8" xfId="0" applyFont="1" applyFill="1" applyBorder="1" applyAlignment="1">
      <alignment horizontal="center" vertical="center" wrapText="1"/>
    </xf>
    <xf numFmtId="164" fontId="4" fillId="2" borderId="24" xfId="1" applyNumberFormat="1" applyFont="1" applyFill="1" applyBorder="1" applyAlignment="1">
      <alignment horizontal="right" vertical="center"/>
    </xf>
    <xf numFmtId="0" fontId="8" fillId="2" borderId="11" xfId="0" applyFont="1" applyFill="1" applyBorder="1" applyAlignment="1">
      <alignment horizontal="center" vertical="center" wrapText="1"/>
    </xf>
    <xf numFmtId="3" fontId="8" fillId="2" borderId="9" xfId="0" applyNumberFormat="1" applyFont="1" applyFill="1" applyBorder="1" applyAlignment="1">
      <alignment horizontal="center" vertical="center"/>
    </xf>
    <xf numFmtId="3" fontId="8" fillId="2" borderId="10" xfId="0" applyNumberFormat="1" applyFont="1" applyFill="1" applyBorder="1" applyAlignment="1">
      <alignment horizontal="center" vertical="center"/>
    </xf>
    <xf numFmtId="3" fontId="8" fillId="2" borderId="11" xfId="0" applyNumberFormat="1" applyFont="1" applyFill="1" applyBorder="1" applyAlignment="1">
      <alignment horizontal="center" vertical="center"/>
    </xf>
    <xf numFmtId="3" fontId="3" fillId="2" borderId="28" xfId="0" applyNumberFormat="1" applyFont="1" applyFill="1" applyBorder="1" applyAlignment="1">
      <alignment horizontal="center" vertical="center"/>
    </xf>
    <xf numFmtId="0" fontId="8" fillId="2" borderId="42" xfId="0" applyFont="1" applyFill="1" applyBorder="1" applyAlignment="1">
      <alignment horizontal="center" vertical="center" wrapText="1"/>
    </xf>
    <xf numFmtId="3" fontId="8" fillId="2" borderId="29" xfId="0" applyNumberFormat="1" applyFont="1" applyFill="1" applyBorder="1" applyAlignment="1">
      <alignment horizontal="center" vertical="center"/>
    </xf>
    <xf numFmtId="3" fontId="8" fillId="2" borderId="25" xfId="0" applyNumberFormat="1" applyFont="1" applyFill="1" applyBorder="1" applyAlignment="1">
      <alignment horizontal="center" vertical="center"/>
    </xf>
    <xf numFmtId="3" fontId="8" fillId="2" borderId="24" xfId="0" applyNumberFormat="1" applyFont="1" applyFill="1" applyBorder="1" applyAlignment="1">
      <alignment horizontal="center" vertical="center"/>
    </xf>
    <xf numFmtId="3" fontId="3" fillId="2" borderId="26" xfId="0" applyNumberFormat="1"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35" xfId="0" applyFont="1" applyFill="1" applyBorder="1" applyAlignment="1">
      <alignment horizontal="center" vertical="center"/>
    </xf>
    <xf numFmtId="0" fontId="15" fillId="2" borderId="36" xfId="0" applyFont="1" applyFill="1" applyBorder="1" applyAlignment="1">
      <alignment horizontal="center" vertical="center"/>
    </xf>
    <xf numFmtId="0" fontId="15" fillId="2" borderId="37" xfId="0" applyFont="1" applyFill="1" applyBorder="1" applyAlignment="1">
      <alignment horizontal="center" vertical="center"/>
    </xf>
    <xf numFmtId="0" fontId="15" fillId="2" borderId="40" xfId="0" applyFont="1" applyFill="1" applyBorder="1" applyAlignment="1">
      <alignment horizontal="center" vertical="center"/>
    </xf>
    <xf numFmtId="0" fontId="15" fillId="2" borderId="41" xfId="0" applyFont="1" applyFill="1" applyBorder="1" applyAlignment="1">
      <alignment horizontal="center" vertical="center"/>
    </xf>
    <xf numFmtId="0" fontId="15" fillId="2" borderId="42" xfId="0" applyFont="1" applyFill="1" applyBorder="1" applyAlignment="1">
      <alignment horizontal="center" vertical="center"/>
    </xf>
    <xf numFmtId="0" fontId="15" fillId="2" borderId="39" xfId="0" applyFont="1" applyFill="1" applyBorder="1" applyAlignment="1">
      <alignment horizontal="center" vertical="center"/>
    </xf>
    <xf numFmtId="0" fontId="5" fillId="2" borderId="0" xfId="0" applyFont="1" applyFill="1"/>
    <xf numFmtId="0" fontId="11" fillId="0" borderId="0" xfId="0" applyFont="1" applyBorder="1" applyAlignment="1">
      <alignment horizontal="center" vertical="center" wrapText="1"/>
    </xf>
    <xf numFmtId="3" fontId="5" fillId="2" borderId="13" xfId="0" applyNumberFormat="1" applyFont="1" applyFill="1" applyBorder="1" applyAlignment="1">
      <alignment horizontal="center" vertical="center"/>
    </xf>
    <xf numFmtId="164" fontId="5" fillId="2" borderId="17" xfId="1" applyNumberFormat="1" applyFont="1" applyFill="1" applyBorder="1" applyAlignment="1">
      <alignment horizontal="right" vertical="center"/>
    </xf>
    <xf numFmtId="3" fontId="5" fillId="2" borderId="21" xfId="0" applyNumberFormat="1" applyFont="1" applyFill="1" applyBorder="1" applyAlignment="1">
      <alignment horizontal="center" vertical="center"/>
    </xf>
    <xf numFmtId="0" fontId="6" fillId="2" borderId="49" xfId="0" applyFont="1" applyFill="1" applyBorder="1" applyAlignment="1">
      <alignment horizontal="center" vertical="center" wrapText="1"/>
    </xf>
    <xf numFmtId="3" fontId="5" fillId="2" borderId="50" xfId="0" applyNumberFormat="1" applyFont="1" applyFill="1" applyBorder="1" applyAlignment="1">
      <alignment horizontal="center" vertical="center"/>
    </xf>
    <xf numFmtId="3" fontId="5" fillId="2" borderId="49" xfId="0" applyNumberFormat="1" applyFont="1" applyFill="1" applyBorder="1" applyAlignment="1">
      <alignment horizontal="center" vertical="center"/>
    </xf>
    <xf numFmtId="3" fontId="5" fillId="2" borderId="51" xfId="0" applyNumberFormat="1" applyFont="1" applyFill="1" applyBorder="1" applyAlignment="1">
      <alignment horizontal="center" vertical="center"/>
    </xf>
    <xf numFmtId="0" fontId="6" fillId="2" borderId="24" xfId="0" applyFont="1" applyFill="1" applyBorder="1" applyAlignment="1">
      <alignment horizontal="center" vertical="center" wrapText="1"/>
    </xf>
    <xf numFmtId="164" fontId="5" fillId="2" borderId="25" xfId="1" applyNumberFormat="1" applyFont="1" applyFill="1" applyBorder="1" applyAlignment="1">
      <alignment horizontal="right" vertical="center"/>
    </xf>
    <xf numFmtId="164" fontId="5" fillId="2" borderId="24" xfId="1" applyNumberFormat="1" applyFont="1" applyFill="1" applyBorder="1" applyAlignment="1">
      <alignment horizontal="right" vertical="center"/>
    </xf>
    <xf numFmtId="164" fontId="5" fillId="2" borderId="26" xfId="1" applyNumberFormat="1" applyFont="1" applyFill="1" applyBorder="1" applyAlignment="1">
      <alignment horizontal="right" vertical="center"/>
    </xf>
    <xf numFmtId="3" fontId="4" fillId="2" borderId="22" xfId="0" applyNumberFormat="1" applyFont="1" applyFill="1" applyBorder="1" applyAlignment="1">
      <alignment horizontal="center" vertical="center"/>
    </xf>
    <xf numFmtId="3" fontId="4" fillId="2" borderId="21" xfId="0" applyNumberFormat="1" applyFont="1" applyFill="1" applyBorder="1" applyAlignment="1">
      <alignment horizontal="center" vertical="center"/>
    </xf>
    <xf numFmtId="3" fontId="4" fillId="2" borderId="23" xfId="0" applyNumberFormat="1" applyFont="1" applyFill="1" applyBorder="1" applyAlignment="1">
      <alignment horizontal="center" vertical="center"/>
    </xf>
    <xf numFmtId="0" fontId="5" fillId="2" borderId="49" xfId="0" applyFont="1" applyFill="1" applyBorder="1" applyAlignment="1">
      <alignment horizontal="center" vertical="center" wrapText="1"/>
    </xf>
    <xf numFmtId="0" fontId="5" fillId="2" borderId="52" xfId="0" applyFont="1" applyFill="1" applyBorder="1" applyAlignment="1">
      <alignment horizontal="center" vertical="center" wrapText="1"/>
    </xf>
    <xf numFmtId="164" fontId="5" fillId="2" borderId="18" xfId="1" quotePrefix="1" applyNumberFormat="1" applyFont="1" applyFill="1" applyBorder="1" applyAlignment="1">
      <alignment horizontal="right" vertical="center"/>
    </xf>
    <xf numFmtId="164" fontId="5" fillId="2" borderId="21" xfId="1" applyNumberFormat="1" applyFont="1" applyFill="1" applyBorder="1" applyAlignment="1">
      <alignment horizontal="right" vertical="center"/>
    </xf>
    <xf numFmtId="0" fontId="6" fillId="2" borderId="11" xfId="0" applyFont="1" applyFill="1" applyBorder="1" applyAlignment="1">
      <alignment horizontal="center" vertical="center" wrapText="1"/>
    </xf>
    <xf numFmtId="0" fontId="8" fillId="2" borderId="38" xfId="0" applyFont="1" applyFill="1" applyBorder="1" applyAlignment="1">
      <alignment horizontal="center" vertical="center" wrapText="1"/>
    </xf>
    <xf numFmtId="3" fontId="4" fillId="2" borderId="53" xfId="0" applyNumberFormat="1" applyFont="1" applyFill="1" applyBorder="1" applyAlignment="1">
      <alignment horizontal="center" vertical="center"/>
    </xf>
    <xf numFmtId="0" fontId="3" fillId="2" borderId="4" xfId="0" applyFont="1" applyFill="1" applyBorder="1" applyAlignment="1">
      <alignment horizontal="center" vertical="center" wrapText="1"/>
    </xf>
    <xf numFmtId="0" fontId="5" fillId="0" borderId="35" xfId="0" applyFont="1" applyFill="1" applyBorder="1" applyAlignment="1">
      <alignment horizontal="center" vertical="center"/>
    </xf>
    <xf numFmtId="0" fontId="0" fillId="0" borderId="0" xfId="0" applyFont="1" applyAlignment="1">
      <alignment horizontal="center"/>
    </xf>
    <xf numFmtId="0" fontId="0" fillId="0" borderId="0" xfId="0" applyBorder="1"/>
    <xf numFmtId="0" fontId="3" fillId="0" borderId="55"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56"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45" xfId="0" applyFont="1" applyFill="1" applyBorder="1" applyAlignment="1">
      <alignment horizontal="right" vertical="center" wrapText="1"/>
    </xf>
    <xf numFmtId="0" fontId="5" fillId="0" borderId="57" xfId="0" applyFont="1" applyFill="1" applyBorder="1" applyAlignment="1">
      <alignment horizontal="right" vertical="center" wrapText="1"/>
    </xf>
    <xf numFmtId="0" fontId="5" fillId="0" borderId="13" xfId="0" applyFont="1" applyFill="1" applyBorder="1" applyAlignment="1">
      <alignment horizontal="right" vertical="center" wrapText="1"/>
    </xf>
    <xf numFmtId="0" fontId="4" fillId="0" borderId="43" xfId="0" applyFont="1" applyFill="1" applyBorder="1" applyAlignment="1">
      <alignment horizontal="center" vertical="center" wrapText="1"/>
    </xf>
    <xf numFmtId="164" fontId="3" fillId="0" borderId="46" xfId="1" applyNumberFormat="1" applyFont="1" applyFill="1" applyBorder="1" applyAlignment="1">
      <alignment horizontal="center" vertical="center" wrapText="1"/>
    </xf>
    <xf numFmtId="164" fontId="3" fillId="0" borderId="58" xfId="1" applyNumberFormat="1" applyFont="1" applyFill="1" applyBorder="1" applyAlignment="1">
      <alignment horizontal="center" vertical="center" wrapText="1"/>
    </xf>
    <xf numFmtId="164" fontId="3" fillId="0" borderId="17" xfId="1" applyNumberFormat="1"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47" xfId="0" applyFont="1" applyFill="1" applyBorder="1" applyAlignment="1">
      <alignment horizontal="right" vertical="center" wrapText="1"/>
    </xf>
    <xf numFmtId="0" fontId="5" fillId="0" borderId="60" xfId="0" applyFont="1" applyFill="1" applyBorder="1" applyAlignment="1">
      <alignment horizontal="right" vertical="center" wrapText="1"/>
    </xf>
    <xf numFmtId="0" fontId="5" fillId="0" borderId="49" xfId="0" applyFont="1" applyFill="1" applyBorder="1" applyAlignment="1">
      <alignment horizontal="right" vertical="center" wrapText="1"/>
    </xf>
    <xf numFmtId="0" fontId="4" fillId="0" borderId="44" xfId="0" applyFont="1" applyFill="1" applyBorder="1" applyAlignment="1">
      <alignment horizontal="center" vertical="center" wrapText="1"/>
    </xf>
    <xf numFmtId="164" fontId="3" fillId="0" borderId="48" xfId="1" applyNumberFormat="1" applyFont="1" applyFill="1" applyBorder="1" applyAlignment="1">
      <alignment horizontal="center" vertical="center" wrapText="1"/>
    </xf>
    <xf numFmtId="164" fontId="3" fillId="0" borderId="61" xfId="1" applyNumberFormat="1" applyFont="1" applyFill="1" applyBorder="1" applyAlignment="1">
      <alignment horizontal="center" vertical="center" wrapText="1"/>
    </xf>
    <xf numFmtId="164" fontId="3" fillId="0" borderId="21" xfId="1" applyNumberFormat="1" applyFont="1" applyFill="1" applyBorder="1" applyAlignment="1">
      <alignment horizontal="center" vertical="center" wrapText="1"/>
    </xf>
    <xf numFmtId="3" fontId="4" fillId="0" borderId="45" xfId="0" applyNumberFormat="1" applyFont="1" applyFill="1" applyBorder="1" applyAlignment="1">
      <alignment horizontal="right" vertical="center" wrapText="1"/>
    </xf>
    <xf numFmtId="3" fontId="4" fillId="0" borderId="57" xfId="0" applyNumberFormat="1" applyFont="1" applyFill="1" applyBorder="1" applyAlignment="1">
      <alignment horizontal="right" vertical="center" wrapText="1"/>
    </xf>
    <xf numFmtId="3" fontId="4" fillId="0" borderId="13" xfId="0" applyNumberFormat="1" applyFont="1" applyFill="1" applyBorder="1" applyAlignment="1">
      <alignment horizontal="right" vertical="center" wrapText="1"/>
    </xf>
    <xf numFmtId="3" fontId="4" fillId="0" borderId="14" xfId="0" applyNumberFormat="1" applyFont="1" applyFill="1" applyBorder="1" applyAlignment="1">
      <alignment horizontal="right" vertical="center" wrapText="1"/>
    </xf>
    <xf numFmtId="0" fontId="4" fillId="0" borderId="8" xfId="0" applyFont="1" applyFill="1" applyBorder="1" applyAlignment="1">
      <alignment horizontal="center" vertical="center" wrapText="1"/>
    </xf>
    <xf numFmtId="164" fontId="3" fillId="0" borderId="30" xfId="1" applyNumberFormat="1" applyFont="1" applyFill="1" applyBorder="1" applyAlignment="1">
      <alignment horizontal="center" vertical="center" wrapText="1"/>
    </xf>
    <xf numFmtId="164" fontId="3" fillId="0" borderId="29" xfId="1" applyNumberFormat="1" applyFont="1" applyFill="1" applyBorder="1" applyAlignment="1">
      <alignment horizontal="center" vertical="center" wrapText="1"/>
    </xf>
    <xf numFmtId="164" fontId="3" fillId="0" borderId="24" xfId="1" applyNumberFormat="1" applyFont="1" applyFill="1" applyBorder="1" applyAlignment="1">
      <alignment horizontal="center" vertical="center" wrapText="1"/>
    </xf>
    <xf numFmtId="164" fontId="3" fillId="0" borderId="25" xfId="1"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164" fontId="3" fillId="0" borderId="0" xfId="1"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62"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3" fillId="0" borderId="2" xfId="0" applyFont="1" applyFill="1" applyBorder="1" applyAlignment="1">
      <alignment horizontal="center" vertical="center"/>
    </xf>
    <xf numFmtId="0" fontId="5" fillId="0" borderId="52" xfId="0" applyFont="1" applyFill="1" applyBorder="1" applyAlignment="1">
      <alignment horizontal="center" vertical="center" wrapText="1"/>
    </xf>
    <xf numFmtId="0" fontId="13" fillId="0" borderId="32" xfId="0" applyFont="1" applyFill="1" applyBorder="1" applyAlignment="1">
      <alignment horizontal="center" vertical="center"/>
    </xf>
    <xf numFmtId="0" fontId="5" fillId="0" borderId="32" xfId="0" applyFont="1" applyFill="1" applyBorder="1" applyAlignment="1">
      <alignment horizontal="center" vertical="center" wrapText="1"/>
    </xf>
    <xf numFmtId="3" fontId="17" fillId="0" borderId="32" xfId="0" applyNumberFormat="1" applyFont="1" applyFill="1" applyBorder="1" applyAlignment="1">
      <alignment horizontal="center" vertical="center"/>
    </xf>
    <xf numFmtId="0" fontId="12" fillId="0" borderId="0" xfId="0" applyFont="1" applyFill="1"/>
    <xf numFmtId="0" fontId="0" fillId="0" borderId="0" xfId="0" applyFill="1"/>
    <xf numFmtId="0" fontId="0" fillId="0" borderId="0" xfId="0" applyFont="1" applyFill="1"/>
    <xf numFmtId="0" fontId="5" fillId="2" borderId="67" xfId="0" applyFont="1" applyFill="1" applyBorder="1" applyAlignment="1">
      <alignment horizontal="center" vertical="center" wrapText="1"/>
    </xf>
    <xf numFmtId="0" fontId="6" fillId="2" borderId="52" xfId="0" applyFont="1" applyFill="1" applyBorder="1" applyAlignment="1">
      <alignment horizontal="center" vertical="center" wrapText="1"/>
    </xf>
    <xf numFmtId="0" fontId="5" fillId="2" borderId="68" xfId="0" applyNumberFormat="1" applyFont="1" applyFill="1" applyBorder="1" applyAlignment="1">
      <alignment horizontal="center" vertical="center"/>
    </xf>
    <xf numFmtId="0" fontId="5" fillId="2" borderId="52" xfId="0" applyNumberFormat="1" applyFont="1" applyFill="1" applyBorder="1" applyAlignment="1">
      <alignment horizontal="center" vertical="center"/>
    </xf>
    <xf numFmtId="0" fontId="4" fillId="2" borderId="6" xfId="0" applyNumberFormat="1" applyFont="1" applyFill="1" applyBorder="1" applyAlignment="1">
      <alignment horizontal="center" vertical="center"/>
    </xf>
    <xf numFmtId="0" fontId="3" fillId="2" borderId="67" xfId="0" applyFont="1" applyFill="1" applyBorder="1" applyAlignment="1">
      <alignment horizontal="center" vertical="center" wrapText="1"/>
    </xf>
    <xf numFmtId="3" fontId="5" fillId="2" borderId="68" xfId="0" applyNumberFormat="1" applyFont="1" applyFill="1" applyBorder="1" applyAlignment="1">
      <alignment horizontal="center" vertical="center"/>
    </xf>
    <xf numFmtId="3" fontId="5" fillId="2" borderId="52" xfId="0" applyNumberFormat="1" applyFont="1" applyFill="1" applyBorder="1" applyAlignment="1">
      <alignment horizontal="center" vertical="center"/>
    </xf>
    <xf numFmtId="3" fontId="4" fillId="2" borderId="63" xfId="0" applyNumberFormat="1" applyFont="1" applyFill="1" applyBorder="1" applyAlignment="1">
      <alignment horizontal="center" vertical="center"/>
    </xf>
    <xf numFmtId="3" fontId="5" fillId="2" borderId="0" xfId="0" quotePrefix="1" applyNumberFormat="1" applyFont="1" applyFill="1" applyBorder="1" applyAlignment="1">
      <alignment horizontal="center" vertical="center"/>
    </xf>
    <xf numFmtId="164" fontId="4" fillId="2" borderId="68" xfId="1" quotePrefix="1" applyNumberFormat="1" applyFont="1" applyFill="1" applyBorder="1" applyAlignment="1">
      <alignment horizontal="center" vertical="center"/>
    </xf>
    <xf numFmtId="164" fontId="4" fillId="2" borderId="68" xfId="1" applyNumberFormat="1" applyFont="1" applyFill="1" applyBorder="1" applyAlignment="1">
      <alignment horizontal="center" vertical="center"/>
    </xf>
    <xf numFmtId="164" fontId="4" fillId="2" borderId="69" xfId="1" applyNumberFormat="1" applyFont="1" applyFill="1" applyBorder="1" applyAlignment="1">
      <alignment horizontal="center" vertical="center"/>
    </xf>
    <xf numFmtId="164" fontId="4" fillId="2" borderId="63" xfId="1" applyNumberFormat="1" applyFont="1" applyFill="1" applyBorder="1" applyAlignment="1">
      <alignment horizontal="center" vertical="center"/>
    </xf>
    <xf numFmtId="0" fontId="11" fillId="0" borderId="35" xfId="0" applyFont="1" applyFill="1" applyBorder="1" applyAlignment="1">
      <alignment horizontal="center" vertical="center"/>
    </xf>
    <xf numFmtId="164" fontId="11" fillId="0" borderId="0" xfId="1" applyNumberFormat="1" applyFont="1" applyBorder="1" applyAlignment="1">
      <alignment horizontal="center"/>
    </xf>
    <xf numFmtId="0" fontId="10" fillId="0" borderId="9" xfId="0" applyFont="1" applyBorder="1" applyAlignment="1">
      <alignment horizontal="center" vertical="center"/>
    </xf>
    <xf numFmtId="0" fontId="10" fillId="0" borderId="10" xfId="0" applyFont="1" applyBorder="1" applyAlignment="1">
      <alignment horizontal="center" vertical="center" wrapText="1"/>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3" xfId="0" applyFont="1" applyBorder="1" applyAlignment="1">
      <alignment horizontal="center" vertical="center" wrapText="1"/>
    </xf>
    <xf numFmtId="3" fontId="4" fillId="2" borderId="3" xfId="0" applyNumberFormat="1" applyFont="1" applyFill="1" applyBorder="1" applyAlignment="1">
      <alignment horizontal="center" vertical="center"/>
    </xf>
    <xf numFmtId="164" fontId="5" fillId="2" borderId="61" xfId="1" applyNumberFormat="1" applyFont="1" applyFill="1" applyBorder="1" applyAlignment="1">
      <alignment horizontal="right" vertical="center"/>
    </xf>
    <xf numFmtId="164" fontId="5" fillId="2" borderId="61" xfId="1" quotePrefix="1" applyNumberFormat="1" applyFont="1" applyFill="1" applyBorder="1" applyAlignment="1">
      <alignment horizontal="right" vertical="center"/>
    </xf>
    <xf numFmtId="164" fontId="5" fillId="2" borderId="21" xfId="1" quotePrefix="1" applyNumberFormat="1" applyFont="1" applyFill="1" applyBorder="1" applyAlignment="1">
      <alignment horizontal="right" vertical="center"/>
    </xf>
    <xf numFmtId="164" fontId="5" fillId="2" borderId="44" xfId="1" applyNumberFormat="1" applyFont="1" applyFill="1" applyBorder="1" applyAlignment="1">
      <alignment horizontal="right" vertical="center"/>
    </xf>
    <xf numFmtId="3" fontId="5" fillId="2" borderId="60" xfId="0" applyNumberFormat="1" applyFont="1" applyFill="1" applyBorder="1" applyAlignment="1">
      <alignment horizontal="center" vertical="center"/>
    </xf>
    <xf numFmtId="3" fontId="4" fillId="2" borderId="59" xfId="0" applyNumberFormat="1" applyFont="1" applyFill="1" applyBorder="1" applyAlignment="1">
      <alignment horizontal="center" vertical="center"/>
    </xf>
    <xf numFmtId="164" fontId="5" fillId="2" borderId="17" xfId="1" quotePrefix="1" applyNumberFormat="1" applyFont="1" applyFill="1" applyBorder="1" applyAlignment="1">
      <alignment horizontal="right" vertical="center"/>
    </xf>
    <xf numFmtId="164" fontId="5" fillId="2" borderId="43" xfId="1" applyNumberFormat="1" applyFont="1" applyFill="1" applyBorder="1" applyAlignment="1">
      <alignment horizontal="right" vertical="center"/>
    </xf>
    <xf numFmtId="3" fontId="4" fillId="2" borderId="44" xfId="0" applyNumberFormat="1" applyFont="1" applyFill="1" applyBorder="1" applyAlignment="1">
      <alignment horizontal="center" vertical="center"/>
    </xf>
    <xf numFmtId="164" fontId="4" fillId="2" borderId="25" xfId="1" quotePrefix="1" applyNumberFormat="1" applyFont="1" applyFill="1" applyBorder="1" applyAlignment="1">
      <alignment horizontal="right" vertical="center"/>
    </xf>
    <xf numFmtId="164" fontId="4" fillId="2" borderId="24" xfId="1" quotePrefix="1" applyNumberFormat="1" applyFont="1" applyFill="1" applyBorder="1" applyAlignment="1">
      <alignment horizontal="right" vertical="center"/>
    </xf>
    <xf numFmtId="164" fontId="4" fillId="2" borderId="8" xfId="1" applyNumberFormat="1" applyFont="1" applyFill="1" applyBorder="1" applyAlignment="1">
      <alignment horizontal="right" vertical="center"/>
    </xf>
    <xf numFmtId="0" fontId="11" fillId="0" borderId="0" xfId="0" applyFont="1" applyFill="1" applyBorder="1" applyAlignment="1">
      <alignment horizontal="center" vertical="center" wrapText="1"/>
    </xf>
    <xf numFmtId="164" fontId="5" fillId="2" borderId="0" xfId="1" quotePrefix="1" applyNumberFormat="1" applyFont="1" applyFill="1" applyBorder="1" applyAlignment="1">
      <alignment horizontal="right" vertical="center"/>
    </xf>
    <xf numFmtId="0" fontId="0" fillId="0" borderId="0" xfId="0" applyAlignment="1">
      <alignment horizontal="left" vertical="top"/>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xf>
    <xf numFmtId="0" fontId="10" fillId="0" borderId="3" xfId="0" applyFont="1" applyFill="1" applyBorder="1" applyAlignment="1">
      <alignment horizontal="center" vertical="center" wrapText="1"/>
    </xf>
    <xf numFmtId="3" fontId="5" fillId="0" borderId="50" xfId="0" applyNumberFormat="1" applyFont="1" applyFill="1" applyBorder="1" applyAlignment="1">
      <alignment horizontal="center" vertical="center"/>
    </xf>
    <xf numFmtId="3" fontId="5" fillId="0" borderId="51" xfId="0" applyNumberFormat="1" applyFont="1" applyFill="1" applyBorder="1" applyAlignment="1">
      <alignment horizontal="center" vertical="center"/>
    </xf>
    <xf numFmtId="0" fontId="7" fillId="0" borderId="17" xfId="0" applyFont="1" applyFill="1" applyBorder="1" applyAlignment="1">
      <alignment horizontal="center" vertical="center" wrapText="1"/>
    </xf>
    <xf numFmtId="164" fontId="11" fillId="0" borderId="18" xfId="1" quotePrefix="1" applyNumberFormat="1" applyFont="1" applyFill="1" applyBorder="1" applyAlignment="1">
      <alignment horizontal="right" vertical="center"/>
    </xf>
    <xf numFmtId="164" fontId="11" fillId="0" borderId="18" xfId="1" applyNumberFormat="1" applyFont="1" applyFill="1" applyBorder="1" applyAlignment="1">
      <alignment horizontal="right" vertical="center"/>
    </xf>
    <xf numFmtId="164" fontId="11" fillId="0" borderId="19" xfId="1" applyNumberFormat="1" applyFont="1" applyFill="1" applyBorder="1" applyAlignment="1">
      <alignment horizontal="right" vertical="center"/>
    </xf>
    <xf numFmtId="0" fontId="6" fillId="0" borderId="49" xfId="0" applyFont="1" applyFill="1" applyBorder="1" applyAlignment="1">
      <alignment horizontal="center" vertical="center" wrapText="1"/>
    </xf>
    <xf numFmtId="3" fontId="5" fillId="0" borderId="23" xfId="0" applyNumberFormat="1" applyFont="1" applyFill="1" applyBorder="1" applyAlignment="1">
      <alignment horizontal="center" vertical="center"/>
    </xf>
    <xf numFmtId="3" fontId="4" fillId="0" borderId="22" xfId="0" applyNumberFormat="1" applyFont="1" applyFill="1" applyBorder="1" applyAlignment="1">
      <alignment horizontal="center" vertical="center"/>
    </xf>
    <xf numFmtId="3" fontId="4" fillId="0" borderId="23" xfId="0" applyNumberFormat="1" applyFont="1" applyFill="1" applyBorder="1" applyAlignment="1">
      <alignment horizontal="center" vertical="center"/>
    </xf>
    <xf numFmtId="0" fontId="7" fillId="0" borderId="24" xfId="0" applyFont="1" applyFill="1" applyBorder="1" applyAlignment="1">
      <alignment horizontal="center" vertical="center" wrapText="1"/>
    </xf>
    <xf numFmtId="164" fontId="10" fillId="0" borderId="25" xfId="1" applyNumberFormat="1" applyFont="1" applyFill="1" applyBorder="1" applyAlignment="1">
      <alignment horizontal="right" vertical="center"/>
    </xf>
    <xf numFmtId="164" fontId="10" fillId="0" borderId="26" xfId="1" applyNumberFormat="1" applyFont="1" applyFill="1" applyBorder="1" applyAlignment="1">
      <alignment horizontal="right" vertical="center"/>
    </xf>
    <xf numFmtId="0" fontId="19" fillId="0" borderId="0" xfId="0" applyFont="1" applyFill="1" applyBorder="1" applyAlignment="1">
      <alignment horizontal="center" vertical="center" wrapText="1"/>
    </xf>
    <xf numFmtId="164" fontId="11" fillId="0" borderId="0" xfId="1" applyNumberFormat="1" applyFont="1" applyFill="1" applyBorder="1" applyAlignment="1">
      <alignment horizontal="right" vertical="center"/>
    </xf>
    <xf numFmtId="0" fontId="11" fillId="0" borderId="27"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5" fillId="0" borderId="10" xfId="0" applyNumberFormat="1" applyFont="1" applyFill="1" applyBorder="1" applyAlignment="1">
      <alignment horizontal="center" vertical="center"/>
    </xf>
    <xf numFmtId="0" fontId="5" fillId="0" borderId="11" xfId="0" applyNumberFormat="1" applyFont="1" applyFill="1" applyBorder="1" applyAlignment="1">
      <alignment horizontal="center" vertical="center"/>
    </xf>
    <xf numFmtId="0" fontId="10" fillId="0" borderId="28" xfId="0" applyNumberFormat="1" applyFont="1" applyFill="1" applyBorder="1" applyAlignment="1">
      <alignment horizontal="center" vertical="center"/>
    </xf>
    <xf numFmtId="0" fontId="9" fillId="0" borderId="67" xfId="0" applyFont="1" applyFill="1" applyBorder="1" applyAlignment="1">
      <alignment horizontal="center" vertical="center" wrapText="1"/>
    </xf>
    <xf numFmtId="0" fontId="19" fillId="0" borderId="52" xfId="0" applyFont="1" applyFill="1" applyBorder="1" applyAlignment="1">
      <alignment horizontal="center" vertical="center" wrapText="1"/>
    </xf>
    <xf numFmtId="3" fontId="5" fillId="0" borderId="68" xfId="0" applyNumberFormat="1" applyFont="1" applyFill="1" applyBorder="1" applyAlignment="1">
      <alignment horizontal="center" vertical="center"/>
    </xf>
    <xf numFmtId="3" fontId="5" fillId="0" borderId="52" xfId="0" applyNumberFormat="1" applyFont="1" applyFill="1" applyBorder="1" applyAlignment="1">
      <alignment horizontal="center" vertical="center"/>
    </xf>
    <xf numFmtId="3" fontId="10" fillId="0" borderId="63"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3" fontId="5" fillId="0" borderId="0" xfId="0" applyNumberFormat="1" applyFont="1" applyFill="1" applyBorder="1" applyAlignment="1">
      <alignment horizontal="center" vertical="center"/>
    </xf>
    <xf numFmtId="3" fontId="10" fillId="0" borderId="0" xfId="0" applyNumberFormat="1" applyFont="1" applyFill="1" applyBorder="1" applyAlignment="1">
      <alignment horizontal="center" vertical="center"/>
    </xf>
    <xf numFmtId="3" fontId="5" fillId="0" borderId="32" xfId="0" applyNumberFormat="1" applyFont="1" applyFill="1" applyBorder="1" applyAlignment="1">
      <alignment horizontal="center" vertical="center"/>
    </xf>
    <xf numFmtId="3" fontId="10" fillId="0" borderId="3" xfId="0" applyNumberFormat="1" applyFont="1" applyFill="1" applyBorder="1" applyAlignment="1">
      <alignment horizontal="center" vertical="center"/>
    </xf>
    <xf numFmtId="0" fontId="11" fillId="0" borderId="36" xfId="0" applyFont="1" applyFill="1" applyBorder="1" applyAlignment="1">
      <alignment horizontal="center" vertical="center"/>
    </xf>
    <xf numFmtId="0" fontId="11" fillId="0" borderId="37" xfId="0" applyFont="1" applyFill="1" applyBorder="1" applyAlignment="1">
      <alignment horizontal="center" vertical="center"/>
    </xf>
    <xf numFmtId="0" fontId="11" fillId="0" borderId="40" xfId="0" applyFont="1" applyFill="1" applyBorder="1" applyAlignment="1">
      <alignment horizontal="center" vertical="center"/>
    </xf>
    <xf numFmtId="0" fontId="11" fillId="0" borderId="41" xfId="0" applyFont="1" applyFill="1" applyBorder="1" applyAlignment="1">
      <alignment horizontal="center" vertical="center"/>
    </xf>
    <xf numFmtId="0" fontId="11" fillId="0" borderId="42" xfId="0" applyFont="1" applyFill="1" applyBorder="1" applyAlignment="1">
      <alignment horizontal="center" vertical="center"/>
    </xf>
    <xf numFmtId="0" fontId="11" fillId="0" borderId="39" xfId="0" applyFont="1" applyFill="1" applyBorder="1" applyAlignment="1">
      <alignment horizontal="center" vertical="center"/>
    </xf>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56" xfId="0" applyFont="1" applyFill="1" applyBorder="1" applyAlignment="1">
      <alignment horizontal="center" vertical="center" wrapText="1"/>
    </xf>
    <xf numFmtId="0" fontId="6" fillId="0" borderId="13" xfId="0" applyFont="1" applyFill="1" applyBorder="1" applyAlignment="1">
      <alignment horizontal="right" vertical="center" wrapText="1"/>
    </xf>
    <xf numFmtId="3" fontId="5" fillId="0" borderId="14" xfId="0" applyNumberFormat="1" applyFont="1" applyFill="1" applyBorder="1" applyAlignment="1">
      <alignment horizontal="right" vertical="center"/>
    </xf>
    <xf numFmtId="3" fontId="5" fillId="0" borderId="13" xfId="0" applyNumberFormat="1" applyFont="1" applyFill="1" applyBorder="1" applyAlignment="1">
      <alignment horizontal="right" vertical="center"/>
    </xf>
    <xf numFmtId="3" fontId="5" fillId="0" borderId="15" xfId="0" applyNumberFormat="1" applyFont="1" applyFill="1" applyBorder="1" applyAlignment="1">
      <alignment horizontal="right" vertical="center"/>
    </xf>
    <xf numFmtId="0" fontId="6" fillId="0" borderId="17" xfId="0" applyFont="1" applyFill="1" applyBorder="1" applyAlignment="1">
      <alignment vertical="center" wrapText="1"/>
    </xf>
    <xf numFmtId="164" fontId="4" fillId="0" borderId="18" xfId="1" applyNumberFormat="1" applyFont="1" applyFill="1" applyBorder="1" applyAlignment="1">
      <alignment horizontal="center" vertical="center"/>
    </xf>
    <xf numFmtId="164" fontId="4" fillId="0" borderId="17" xfId="1" applyNumberFormat="1" applyFont="1" applyFill="1" applyBorder="1" applyAlignment="1">
      <alignment horizontal="center" vertical="center"/>
    </xf>
    <xf numFmtId="164" fontId="4" fillId="0" borderId="19" xfId="1" applyNumberFormat="1" applyFont="1" applyFill="1" applyBorder="1" applyAlignment="1">
      <alignment horizontal="center" vertical="center"/>
    </xf>
    <xf numFmtId="0" fontId="6" fillId="0" borderId="49" xfId="0" applyFont="1" applyFill="1" applyBorder="1" applyAlignment="1">
      <alignment horizontal="right" vertical="center" wrapText="1"/>
    </xf>
    <xf numFmtId="0" fontId="5" fillId="0" borderId="50" xfId="0" applyNumberFormat="1" applyFont="1" applyFill="1" applyBorder="1" applyAlignment="1">
      <alignment horizontal="right" vertical="center"/>
    </xf>
    <xf numFmtId="0" fontId="5" fillId="0" borderId="49" xfId="0" applyNumberFormat="1" applyFont="1" applyFill="1" applyBorder="1" applyAlignment="1">
      <alignment horizontal="right" vertical="center"/>
    </xf>
    <xf numFmtId="0" fontId="5" fillId="0" borderId="51" xfId="0" applyNumberFormat="1" applyFont="1" applyFill="1" applyBorder="1" applyAlignment="1">
      <alignment horizontal="right" vertical="center"/>
    </xf>
    <xf numFmtId="3" fontId="5" fillId="0" borderId="50" xfId="0" applyNumberFormat="1" applyFont="1" applyFill="1" applyBorder="1" applyAlignment="1">
      <alignment horizontal="right" vertical="center"/>
    </xf>
    <xf numFmtId="3" fontId="5" fillId="0" borderId="49" xfId="0" applyNumberFormat="1" applyFont="1" applyFill="1" applyBorder="1" applyAlignment="1">
      <alignment horizontal="right" vertical="center"/>
    </xf>
    <xf numFmtId="3" fontId="5" fillId="0" borderId="51" xfId="0" applyNumberFormat="1" applyFont="1" applyFill="1" applyBorder="1" applyAlignment="1">
      <alignment horizontal="right" vertical="center"/>
    </xf>
    <xf numFmtId="0" fontId="6" fillId="0" borderId="24" xfId="0" applyFont="1" applyFill="1" applyBorder="1" applyAlignment="1">
      <alignment vertical="center" wrapText="1"/>
    </xf>
    <xf numFmtId="164" fontId="4" fillId="0" borderId="25" xfId="1" applyNumberFormat="1" applyFont="1" applyFill="1" applyBorder="1" applyAlignment="1">
      <alignment horizontal="center" vertical="center"/>
    </xf>
    <xf numFmtId="164" fontId="5" fillId="0" borderId="25" xfId="1" applyNumberFormat="1" applyFont="1" applyFill="1" applyBorder="1" applyAlignment="1">
      <alignment horizontal="right" vertical="center"/>
    </xf>
    <xf numFmtId="164" fontId="4" fillId="0" borderId="24" xfId="1" applyNumberFormat="1" applyFont="1" applyFill="1" applyBorder="1" applyAlignment="1">
      <alignment horizontal="center" vertical="center"/>
    </xf>
    <xf numFmtId="164" fontId="4" fillId="0" borderId="26" xfId="1" applyNumberFormat="1" applyFont="1" applyFill="1" applyBorder="1" applyAlignment="1">
      <alignment horizontal="center" vertical="center"/>
    </xf>
    <xf numFmtId="0" fontId="12" fillId="0" borderId="0" xfId="0" applyFont="1" applyFill="1" applyBorder="1" applyAlignment="1">
      <alignment horizontal="center" vertical="center" wrapText="1"/>
    </xf>
    <xf numFmtId="3" fontId="5" fillId="0" borderId="0" xfId="1" applyNumberFormat="1" applyFont="1" applyFill="1" applyBorder="1" applyAlignment="1">
      <alignment horizontal="center" vertical="top"/>
    </xf>
    <xf numFmtId="0" fontId="3" fillId="0" borderId="4" xfId="0" applyFont="1" applyFill="1" applyBorder="1" applyAlignment="1">
      <alignment horizontal="center" vertical="center" wrapText="1"/>
    </xf>
    <xf numFmtId="0" fontId="6" fillId="0" borderId="52" xfId="0" applyFont="1" applyFill="1" applyBorder="1" applyAlignment="1">
      <alignment horizontal="center" vertical="center" wrapText="1"/>
    </xf>
    <xf numFmtId="3" fontId="5" fillId="0" borderId="69" xfId="0" applyNumberFormat="1" applyFont="1" applyFill="1" applyBorder="1" applyAlignment="1">
      <alignment horizontal="center" vertical="center"/>
    </xf>
    <xf numFmtId="3" fontId="4" fillId="0" borderId="63" xfId="0" applyNumberFormat="1" applyFont="1" applyFill="1" applyBorder="1" applyAlignment="1">
      <alignment horizontal="center" vertical="center"/>
    </xf>
    <xf numFmtId="0" fontId="3" fillId="2" borderId="0" xfId="0" applyFont="1" applyFill="1" applyBorder="1" applyAlignment="1">
      <alignment horizontal="center" vertical="center"/>
    </xf>
    <xf numFmtId="0" fontId="12" fillId="2" borderId="21" xfId="0" applyFont="1" applyFill="1" applyBorder="1" applyAlignment="1">
      <alignment horizontal="center" vertical="center" wrapText="1"/>
    </xf>
    <xf numFmtId="164" fontId="5" fillId="2" borderId="0" xfId="1" applyNumberFormat="1" applyFont="1" applyFill="1" applyBorder="1" applyAlignment="1">
      <alignment horizontal="center"/>
    </xf>
    <xf numFmtId="0" fontId="8" fillId="2" borderId="2" xfId="0" applyFont="1" applyFill="1" applyBorder="1" applyAlignment="1">
      <alignment horizontal="center" vertical="center" wrapText="1"/>
    </xf>
    <xf numFmtId="3" fontId="5" fillId="2" borderId="57" xfId="0" applyNumberFormat="1" applyFont="1" applyFill="1" applyBorder="1" applyAlignment="1">
      <alignment horizontal="center" vertical="center"/>
    </xf>
    <xf numFmtId="3" fontId="4" fillId="2" borderId="70" xfId="0" applyNumberFormat="1" applyFont="1" applyFill="1" applyBorder="1" applyAlignment="1">
      <alignment horizontal="center" vertical="center"/>
    </xf>
    <xf numFmtId="3" fontId="4" fillId="2" borderId="68" xfId="0" applyNumberFormat="1" applyFont="1" applyFill="1" applyBorder="1" applyAlignment="1">
      <alignment horizontal="center" vertical="center"/>
    </xf>
    <xf numFmtId="3" fontId="4" fillId="2" borderId="69" xfId="0" applyNumberFormat="1" applyFont="1" applyFill="1" applyBorder="1" applyAlignment="1">
      <alignment horizontal="center" vertical="center"/>
    </xf>
    <xf numFmtId="0" fontId="4" fillId="2" borderId="0" xfId="0" applyFont="1" applyFill="1" applyBorder="1" applyAlignment="1">
      <alignment horizontal="center" vertical="center" wrapText="1"/>
    </xf>
    <xf numFmtId="0" fontId="5" fillId="2" borderId="55" xfId="0" applyFont="1" applyFill="1" applyBorder="1" applyAlignment="1">
      <alignment horizontal="center" vertical="center"/>
    </xf>
    <xf numFmtId="0" fontId="5" fillId="2" borderId="36" xfId="0" applyFont="1" applyFill="1" applyBorder="1" applyAlignment="1">
      <alignment horizontal="center" vertical="center"/>
    </xf>
    <xf numFmtId="0" fontId="11" fillId="2" borderId="62" xfId="0" applyFont="1" applyFill="1" applyBorder="1" applyAlignment="1">
      <alignment horizontal="center" vertical="center"/>
    </xf>
    <xf numFmtId="0" fontId="11" fillId="0" borderId="20" xfId="0" applyFont="1" applyFill="1" applyBorder="1" applyAlignment="1">
      <alignment horizontal="center" vertical="center"/>
    </xf>
    <xf numFmtId="0" fontId="11" fillId="0" borderId="16" xfId="0" applyFont="1" applyFill="1" applyBorder="1" applyAlignment="1">
      <alignment horizontal="center" vertical="center"/>
    </xf>
    <xf numFmtId="0" fontId="10" fillId="0" borderId="20" xfId="0" applyFont="1" applyFill="1" applyBorder="1" applyAlignment="1">
      <alignment horizontal="center" vertical="center" wrapText="1"/>
    </xf>
    <xf numFmtId="0" fontId="10" fillId="0" borderId="7" xfId="0" applyFont="1" applyFill="1" applyBorder="1" applyAlignment="1">
      <alignment horizontal="center" vertical="center"/>
    </xf>
    <xf numFmtId="0" fontId="9" fillId="0" borderId="27" xfId="0" applyFont="1" applyFill="1" applyBorder="1" applyAlignment="1">
      <alignment horizontal="left" vertical="center" wrapText="1"/>
    </xf>
    <xf numFmtId="0" fontId="9" fillId="0" borderId="31" xfId="0" applyFont="1" applyFill="1" applyBorder="1" applyAlignment="1">
      <alignment horizontal="left" vertical="center" wrapText="1"/>
    </xf>
    <xf numFmtId="0" fontId="11" fillId="0" borderId="33" xfId="0" applyFont="1" applyFill="1" applyBorder="1" applyAlignment="1">
      <alignment horizontal="center" vertical="center" wrapText="1"/>
    </xf>
    <xf numFmtId="0" fontId="11" fillId="0" borderId="34" xfId="0" applyFont="1" applyFill="1" applyBorder="1" applyAlignment="1">
      <alignment horizontal="center" vertical="center" wrapText="1"/>
    </xf>
    <xf numFmtId="0" fontId="11" fillId="0" borderId="38" xfId="0" applyFont="1" applyFill="1" applyBorder="1" applyAlignment="1">
      <alignment horizontal="center" vertical="center" wrapText="1"/>
    </xf>
    <xf numFmtId="0" fontId="11" fillId="0" borderId="39" xfId="0" applyFont="1" applyFill="1" applyBorder="1" applyAlignment="1">
      <alignment horizontal="center" vertical="center" wrapText="1"/>
    </xf>
    <xf numFmtId="0" fontId="18" fillId="2" borderId="0" xfId="0" applyFont="1" applyFill="1" applyAlignment="1">
      <alignment horizontal="left" vertical="top" wrapText="1"/>
    </xf>
    <xf numFmtId="0" fontId="9" fillId="0" borderId="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11" fillId="0" borderId="2" xfId="0" applyFont="1" applyFill="1" applyBorder="1" applyAlignment="1">
      <alignment horizontal="center" vertical="center"/>
    </xf>
    <xf numFmtId="0" fontId="4" fillId="2" borderId="33"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11" fillId="2" borderId="33" xfId="0" applyFont="1" applyFill="1" applyBorder="1" applyAlignment="1">
      <alignment horizontal="center" vertical="center" wrapText="1"/>
    </xf>
    <xf numFmtId="0" fontId="11" fillId="2" borderId="34"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0" fillId="0" borderId="0" xfId="0" applyAlignment="1">
      <alignment horizontal="left" vertical="top" wrapText="1"/>
    </xf>
    <xf numFmtId="2" fontId="9" fillId="0" borderId="0" xfId="0" applyNumberFormat="1" applyFont="1" applyBorder="1" applyAlignment="1">
      <alignment horizontal="center" vertical="center" wrapText="1"/>
    </xf>
    <xf numFmtId="2" fontId="9" fillId="0" borderId="1" xfId="0" applyNumberFormat="1"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5" fillId="2" borderId="27"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7"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7" xfId="0" applyFont="1" applyFill="1" applyBorder="1" applyAlignment="1">
      <alignment horizontal="center" vertical="center"/>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20" xfId="0" applyFont="1" applyFill="1" applyBorder="1" applyAlignment="1">
      <alignment horizontal="center" vertical="center"/>
    </xf>
    <xf numFmtId="0" fontId="5" fillId="0" borderId="62" xfId="0" applyFont="1" applyFill="1" applyBorder="1" applyAlignment="1">
      <alignment horizontal="right" vertical="center"/>
    </xf>
    <xf numFmtId="0" fontId="5" fillId="0" borderId="41" xfId="0" applyFont="1" applyFill="1" applyBorder="1" applyAlignment="1">
      <alignment horizontal="right" vertical="center"/>
    </xf>
    <xf numFmtId="0" fontId="5" fillId="0" borderId="42" xfId="0" applyFont="1" applyFill="1" applyBorder="1" applyAlignment="1">
      <alignment horizontal="right" vertical="center"/>
    </xf>
    <xf numFmtId="0" fontId="5" fillId="0" borderId="33" xfId="0" applyFont="1" applyFill="1" applyBorder="1" applyAlignment="1">
      <alignment horizontal="right" vertical="center"/>
    </xf>
    <xf numFmtId="0" fontId="5" fillId="0" borderId="65" xfId="0" applyFont="1" applyFill="1" applyBorder="1" applyAlignment="1">
      <alignment horizontal="right" vertical="center"/>
    </xf>
    <xf numFmtId="0" fontId="5" fillId="0" borderId="34" xfId="0" applyFont="1" applyFill="1" applyBorder="1" applyAlignment="1">
      <alignment horizontal="right" vertical="center"/>
    </xf>
    <xf numFmtId="0" fontId="5" fillId="0" borderId="38"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right" vertical="center"/>
    </xf>
    <xf numFmtId="0" fontId="5" fillId="0" borderId="66" xfId="0" applyFont="1" applyFill="1" applyBorder="1" applyAlignment="1">
      <alignment horizontal="right" vertical="center"/>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3" fontId="5" fillId="0" borderId="63" xfId="0" applyNumberFormat="1" applyFont="1" applyFill="1" applyBorder="1" applyAlignment="1">
      <alignment horizontal="right" vertical="center"/>
    </xf>
    <xf numFmtId="3" fontId="4" fillId="0" borderId="4" xfId="0" applyNumberFormat="1" applyFont="1" applyFill="1" applyBorder="1" applyAlignment="1">
      <alignment horizontal="right" vertical="center"/>
    </xf>
    <xf numFmtId="3" fontId="4" fillId="0" borderId="5" xfId="0" applyNumberFormat="1" applyFont="1" applyFill="1" applyBorder="1" applyAlignment="1">
      <alignment horizontal="right" vertical="center"/>
    </xf>
    <xf numFmtId="3" fontId="4" fillId="0" borderId="6" xfId="0" applyNumberFormat="1" applyFont="1" applyFill="1" applyBorder="1" applyAlignment="1">
      <alignment horizontal="right" vertical="center"/>
    </xf>
    <xf numFmtId="0" fontId="3" fillId="0" borderId="27" xfId="0" applyFont="1" applyFill="1" applyBorder="1" applyAlignment="1">
      <alignment horizontal="left" vertical="center" wrapText="1"/>
    </xf>
    <xf numFmtId="0" fontId="3" fillId="0" borderId="31" xfId="0" applyFont="1" applyFill="1" applyBorder="1" applyAlignment="1">
      <alignment horizontal="left" vertical="center" wrapText="1"/>
    </xf>
    <xf numFmtId="0" fontId="12" fillId="0" borderId="31" xfId="0" applyFont="1" applyFill="1" applyBorder="1" applyAlignment="1">
      <alignment horizontal="center"/>
    </xf>
    <xf numFmtId="0" fontId="12" fillId="0" borderId="64" xfId="0" applyFont="1" applyFill="1" applyBorder="1" applyAlignment="1">
      <alignment horizontal="center"/>
    </xf>
    <xf numFmtId="3" fontId="5" fillId="0" borderId="53" xfId="0" applyNumberFormat="1" applyFont="1" applyFill="1" applyBorder="1" applyAlignment="1">
      <alignment horizontal="right" vertical="center"/>
    </xf>
    <xf numFmtId="3" fontId="5" fillId="0" borderId="4" xfId="0" applyNumberFormat="1" applyFont="1" applyFill="1" applyBorder="1" applyAlignment="1">
      <alignment horizontal="right" vertical="center"/>
    </xf>
    <xf numFmtId="3" fontId="5" fillId="0" borderId="5" xfId="0" applyNumberFormat="1" applyFont="1" applyFill="1" applyBorder="1" applyAlignment="1">
      <alignment horizontal="right" vertical="center"/>
    </xf>
    <xf numFmtId="3" fontId="5" fillId="0" borderId="6" xfId="0" applyNumberFormat="1" applyFont="1" applyFill="1" applyBorder="1" applyAlignment="1">
      <alignment horizontal="right" vertical="center"/>
    </xf>
    <xf numFmtId="0" fontId="8" fillId="0" borderId="55" xfId="0" applyFont="1" applyFill="1" applyBorder="1" applyAlignment="1">
      <alignment horizontal="center" vertical="center" wrapText="1"/>
    </xf>
    <xf numFmtId="0" fontId="8" fillId="0" borderId="47" xfId="0" applyFont="1" applyFill="1" applyBorder="1" applyAlignment="1">
      <alignment horizontal="center" vertical="center" wrapText="1"/>
    </xf>
    <xf numFmtId="0" fontId="3" fillId="0" borderId="54" xfId="0" applyFont="1" applyFill="1" applyBorder="1" applyAlignment="1">
      <alignment horizontal="center" vertical="center" wrapText="1"/>
    </xf>
    <xf numFmtId="0" fontId="3" fillId="0" borderId="62" xfId="0" applyFont="1" applyFill="1" applyBorder="1" applyAlignment="1">
      <alignment horizontal="center" vertical="center" wrapText="1"/>
    </xf>
    <xf numFmtId="0" fontId="3" fillId="0" borderId="54"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8" fillId="0" borderId="54" xfId="0" applyFont="1" applyFill="1" applyBorder="1" applyAlignment="1">
      <alignment horizontal="center" vertical="center" wrapText="1"/>
    </xf>
    <xf numFmtId="0" fontId="8" fillId="0" borderId="55" xfId="0" quotePrefix="1"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3" fillId="2" borderId="45"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2" borderId="45"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14" fillId="0" borderId="27" xfId="0" applyFont="1" applyFill="1" applyBorder="1" applyAlignment="1">
      <alignment horizontal="left" vertical="center" wrapText="1"/>
    </xf>
    <xf numFmtId="0" fontId="14" fillId="0" borderId="31" xfId="0" applyFont="1" applyFill="1" applyBorder="1" applyAlignment="1">
      <alignment horizontal="left" vertical="center" wrapText="1"/>
    </xf>
    <xf numFmtId="0" fontId="15" fillId="2" borderId="33" xfId="0" applyFont="1" applyFill="1" applyBorder="1" applyAlignment="1">
      <alignment horizontal="center" vertical="center" wrapText="1"/>
    </xf>
    <xf numFmtId="0" fontId="15" fillId="2" borderId="34" xfId="0" applyFont="1" applyFill="1" applyBorder="1" applyAlignment="1">
      <alignment horizontal="center" vertical="center" wrapText="1"/>
    </xf>
    <xf numFmtId="0" fontId="15" fillId="2" borderId="38" xfId="0" applyFont="1" applyFill="1" applyBorder="1" applyAlignment="1">
      <alignment horizontal="center" vertical="center" wrapText="1"/>
    </xf>
    <xf numFmtId="0" fontId="15" fillId="2" borderId="39" xfId="0" applyFont="1" applyFill="1" applyBorder="1" applyAlignment="1">
      <alignment horizontal="center" vertical="center" wrapText="1"/>
    </xf>
    <xf numFmtId="0" fontId="5" fillId="0" borderId="0" xfId="0" applyFont="1" applyFill="1" applyAlignment="1">
      <alignment horizontal="left" vertical="top" wrapText="1"/>
    </xf>
    <xf numFmtId="0" fontId="8" fillId="2" borderId="47" xfId="0" applyFont="1" applyFill="1" applyBorder="1" applyAlignment="1">
      <alignment horizontal="center" vertical="center" wrapText="1"/>
    </xf>
    <xf numFmtId="0" fontId="8" fillId="2" borderId="46" xfId="0" applyFont="1" applyFill="1" applyBorder="1" applyAlignment="1">
      <alignment horizontal="center" vertical="center" wrapText="1"/>
    </xf>
    <xf numFmtId="0" fontId="8" fillId="2" borderId="48"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8" fillId="2" borderId="45"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11" fillId="2" borderId="71" xfId="0" applyFont="1" applyFill="1" applyBorder="1" applyAlignment="1">
      <alignment horizontal="center" vertical="center" wrapText="1"/>
    </xf>
    <xf numFmtId="0" fontId="12" fillId="2" borderId="0" xfId="0" applyFont="1" applyFill="1" applyAlignment="1">
      <alignment horizontal="left" vertical="top" wrapText="1"/>
    </xf>
    <xf numFmtId="0" fontId="11" fillId="2" borderId="65" xfId="0" applyFont="1" applyFill="1" applyBorder="1" applyAlignment="1">
      <alignment horizontal="center" vertical="center" wrapText="1"/>
    </xf>
    <xf numFmtId="0" fontId="3" fillId="2" borderId="0" xfId="0" applyFont="1" applyFill="1" applyBorder="1" applyAlignment="1">
      <alignment horizontal="center" wrapText="1"/>
    </xf>
    <xf numFmtId="0" fontId="3" fillId="2" borderId="1" xfId="0" applyFont="1" applyFill="1" applyBorder="1" applyAlignment="1">
      <alignment horizontal="center" wrapText="1"/>
    </xf>
    <xf numFmtId="0" fontId="3" fillId="2" borderId="31" xfId="0" applyFont="1" applyFill="1" applyBorder="1" applyAlignment="1">
      <alignment horizontal="center" vertical="center" wrapText="1"/>
    </xf>
    <xf numFmtId="0" fontId="3" fillId="2" borderId="64"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2"/>
  <sheetViews>
    <sheetView tabSelected="1" zoomScale="75" zoomScaleNormal="75" workbookViewId="0">
      <selection sqref="A1:J1"/>
    </sheetView>
  </sheetViews>
  <sheetFormatPr baseColWidth="10" defaultRowHeight="15" x14ac:dyDescent="0.25"/>
  <cols>
    <col min="1" max="1" width="24" customWidth="1"/>
    <col min="2" max="2" width="11.85546875" style="56" customWidth="1"/>
    <col min="3" max="3" width="33" customWidth="1"/>
    <col min="4" max="4" width="22.5703125" customWidth="1"/>
    <col min="5" max="5" width="28.5703125" customWidth="1"/>
    <col min="6" max="9" width="22.5703125" customWidth="1"/>
    <col min="10" max="10" width="23.7109375" customWidth="1"/>
  </cols>
  <sheetData>
    <row r="1" spans="1:10" ht="34.5" customHeight="1" x14ac:dyDescent="0.25">
      <c r="A1" s="342" t="s">
        <v>123</v>
      </c>
      <c r="B1" s="342"/>
      <c r="C1" s="342"/>
      <c r="D1" s="342"/>
      <c r="E1" s="342"/>
      <c r="F1" s="342"/>
      <c r="G1" s="342"/>
      <c r="H1" s="342"/>
      <c r="I1" s="342"/>
      <c r="J1" s="342"/>
    </row>
    <row r="2" spans="1:10" ht="34.5" customHeight="1" thickBot="1" x14ac:dyDescent="0.3">
      <c r="A2" s="342" t="s">
        <v>105</v>
      </c>
      <c r="B2" s="342"/>
      <c r="C2" s="343"/>
      <c r="D2" s="343"/>
      <c r="E2" s="343"/>
      <c r="F2" s="343"/>
      <c r="G2" s="343"/>
      <c r="H2" s="343"/>
      <c r="I2" s="343"/>
      <c r="J2" s="343"/>
    </row>
    <row r="3" spans="1:10" ht="51.75" customHeight="1" thickBot="1" x14ac:dyDescent="0.3">
      <c r="A3" s="344" t="s">
        <v>124</v>
      </c>
      <c r="B3" s="345"/>
      <c r="C3" s="348" t="s">
        <v>2</v>
      </c>
      <c r="D3" s="348"/>
      <c r="E3" s="348"/>
      <c r="F3" s="348"/>
      <c r="G3" s="348"/>
      <c r="H3" s="348"/>
      <c r="I3" s="348"/>
      <c r="J3" s="349"/>
    </row>
    <row r="4" spans="1:10" ht="48" customHeight="1" thickBot="1" x14ac:dyDescent="0.3">
      <c r="A4" s="346"/>
      <c r="B4" s="347"/>
      <c r="C4" s="249" t="s">
        <v>3</v>
      </c>
      <c r="D4" s="250" t="s">
        <v>4</v>
      </c>
      <c r="E4" s="251" t="s">
        <v>75</v>
      </c>
      <c r="F4" s="250" t="s">
        <v>76</v>
      </c>
      <c r="G4" s="250" t="s">
        <v>7</v>
      </c>
      <c r="H4" s="250" t="s">
        <v>8</v>
      </c>
      <c r="I4" s="252" t="s">
        <v>9</v>
      </c>
      <c r="J4" s="253" t="s">
        <v>10</v>
      </c>
    </row>
    <row r="5" spans="1:10" ht="33" customHeight="1" x14ac:dyDescent="0.25">
      <c r="A5" s="350" t="s">
        <v>86</v>
      </c>
      <c r="B5" s="61" t="s">
        <v>37</v>
      </c>
      <c r="C5" s="254" t="s">
        <v>13</v>
      </c>
      <c r="D5" s="254">
        <v>11</v>
      </c>
      <c r="E5" s="254">
        <v>269</v>
      </c>
      <c r="F5" s="254">
        <v>35</v>
      </c>
      <c r="G5" s="254">
        <v>583</v>
      </c>
      <c r="H5" s="254" t="s">
        <v>13</v>
      </c>
      <c r="I5" s="254">
        <v>60</v>
      </c>
      <c r="J5" s="255">
        <f>SUM(C5:I5)</f>
        <v>958</v>
      </c>
    </row>
    <row r="6" spans="1:10" ht="33" customHeight="1" x14ac:dyDescent="0.25">
      <c r="A6" s="332"/>
      <c r="B6" s="256" t="s">
        <v>90</v>
      </c>
      <c r="C6" s="257" t="s">
        <v>15</v>
      </c>
      <c r="D6" s="258">
        <f t="shared" ref="D6:J6" si="0">D5/D$11</f>
        <v>0.6470588235294118</v>
      </c>
      <c r="E6" s="258">
        <f t="shared" si="0"/>
        <v>0.5</v>
      </c>
      <c r="F6" s="258">
        <f t="shared" si="0"/>
        <v>0.58333333333333337</v>
      </c>
      <c r="G6" s="257">
        <f t="shared" si="0"/>
        <v>0.57156862745098036</v>
      </c>
      <c r="H6" s="257" t="s">
        <v>15</v>
      </c>
      <c r="I6" s="258">
        <f t="shared" si="0"/>
        <v>0.40816326530612246</v>
      </c>
      <c r="J6" s="259">
        <f t="shared" si="0"/>
        <v>0.53759820426487093</v>
      </c>
    </row>
    <row r="7" spans="1:10" ht="33" customHeight="1" x14ac:dyDescent="0.25">
      <c r="A7" s="331" t="s">
        <v>87</v>
      </c>
      <c r="B7" s="260" t="s">
        <v>37</v>
      </c>
      <c r="C7" s="70" t="s">
        <v>13</v>
      </c>
      <c r="D7" s="70">
        <v>6</v>
      </c>
      <c r="E7" s="70">
        <v>269</v>
      </c>
      <c r="F7" s="70">
        <v>25</v>
      </c>
      <c r="G7" s="254">
        <v>437</v>
      </c>
      <c r="H7" s="70" t="s">
        <v>13</v>
      </c>
      <c r="I7" s="70">
        <v>87</v>
      </c>
      <c r="J7" s="261">
        <f>SUM(C7:I7)</f>
        <v>824</v>
      </c>
    </row>
    <row r="8" spans="1:10" ht="33" customHeight="1" x14ac:dyDescent="0.25">
      <c r="A8" s="332"/>
      <c r="B8" s="256" t="s">
        <v>90</v>
      </c>
      <c r="C8" s="257" t="s">
        <v>15</v>
      </c>
      <c r="D8" s="258">
        <f t="shared" ref="D8:J8" si="1">D7/D$11</f>
        <v>0.35294117647058826</v>
      </c>
      <c r="E8" s="258">
        <f t="shared" si="1"/>
        <v>0.5</v>
      </c>
      <c r="F8" s="258">
        <f t="shared" si="1"/>
        <v>0.41666666666666669</v>
      </c>
      <c r="G8" s="257">
        <f t="shared" si="1"/>
        <v>0.42843137254901958</v>
      </c>
      <c r="H8" s="257" t="s">
        <v>15</v>
      </c>
      <c r="I8" s="258">
        <f t="shared" si="1"/>
        <v>0.59183673469387754</v>
      </c>
      <c r="J8" s="259">
        <f t="shared" si="1"/>
        <v>0.46240179573512907</v>
      </c>
    </row>
    <row r="9" spans="1:10" ht="33" customHeight="1" x14ac:dyDescent="0.25">
      <c r="A9" s="331" t="s">
        <v>107</v>
      </c>
      <c r="B9" s="260" t="s">
        <v>37</v>
      </c>
      <c r="C9" s="254" t="s">
        <v>13</v>
      </c>
      <c r="D9" s="254">
        <v>0</v>
      </c>
      <c r="E9" s="254">
        <v>0</v>
      </c>
      <c r="F9" s="254">
        <v>0</v>
      </c>
      <c r="G9" s="254">
        <v>0</v>
      </c>
      <c r="H9" s="254" t="s">
        <v>13</v>
      </c>
      <c r="I9" s="254">
        <v>0</v>
      </c>
      <c r="J9" s="255">
        <f>SUM(C9:I9)</f>
        <v>0</v>
      </c>
    </row>
    <row r="10" spans="1:10" ht="33" customHeight="1" x14ac:dyDescent="0.25">
      <c r="A10" s="332"/>
      <c r="B10" s="256" t="s">
        <v>90</v>
      </c>
      <c r="C10" s="257" t="s">
        <v>15</v>
      </c>
      <c r="D10" s="258">
        <f t="shared" ref="D10:J10" si="2">D9/D$11</f>
        <v>0</v>
      </c>
      <c r="E10" s="258">
        <f t="shared" si="2"/>
        <v>0</v>
      </c>
      <c r="F10" s="258">
        <f t="shared" si="2"/>
        <v>0</v>
      </c>
      <c r="G10" s="257">
        <f t="shared" si="2"/>
        <v>0</v>
      </c>
      <c r="H10" s="257" t="s">
        <v>15</v>
      </c>
      <c r="I10" s="258">
        <f t="shared" si="2"/>
        <v>0</v>
      </c>
      <c r="J10" s="259">
        <f t="shared" si="2"/>
        <v>0</v>
      </c>
    </row>
    <row r="11" spans="1:10" ht="33" customHeight="1" x14ac:dyDescent="0.25">
      <c r="A11" s="333" t="s">
        <v>125</v>
      </c>
      <c r="B11" s="260" t="s">
        <v>37</v>
      </c>
      <c r="C11" s="262" t="s">
        <v>13</v>
      </c>
      <c r="D11" s="262">
        <f t="shared" ref="D11:J11" si="3">D5+D7+D9</f>
        <v>17</v>
      </c>
      <c r="E11" s="262">
        <f t="shared" si="3"/>
        <v>538</v>
      </c>
      <c r="F11" s="262">
        <f t="shared" si="3"/>
        <v>60</v>
      </c>
      <c r="G11" s="262">
        <f t="shared" si="3"/>
        <v>1020</v>
      </c>
      <c r="H11" s="262" t="s">
        <v>13</v>
      </c>
      <c r="I11" s="262">
        <f t="shared" si="3"/>
        <v>147</v>
      </c>
      <c r="J11" s="263">
        <f t="shared" si="3"/>
        <v>1782</v>
      </c>
    </row>
    <row r="12" spans="1:10" ht="33" customHeight="1" thickBot="1" x14ac:dyDescent="0.3">
      <c r="A12" s="334"/>
      <c r="B12" s="264" t="s">
        <v>90</v>
      </c>
      <c r="C12" s="265" t="s">
        <v>15</v>
      </c>
      <c r="D12" s="265">
        <f t="shared" ref="D12:J12" si="4">D11/D$11</f>
        <v>1</v>
      </c>
      <c r="E12" s="265">
        <f t="shared" si="4"/>
        <v>1</v>
      </c>
      <c r="F12" s="265">
        <f t="shared" si="4"/>
        <v>1</v>
      </c>
      <c r="G12" s="265">
        <f t="shared" si="4"/>
        <v>1</v>
      </c>
      <c r="H12" s="265" t="s">
        <v>15</v>
      </c>
      <c r="I12" s="265">
        <f t="shared" si="4"/>
        <v>1</v>
      </c>
      <c r="J12" s="266">
        <f t="shared" si="4"/>
        <v>1</v>
      </c>
    </row>
    <row r="13" spans="1:10" ht="36" customHeight="1" thickBot="1" x14ac:dyDescent="0.3">
      <c r="A13" s="246"/>
      <c r="B13" s="267"/>
      <c r="C13" s="268"/>
      <c r="D13" s="268"/>
      <c r="E13" s="268"/>
      <c r="F13" s="268"/>
      <c r="G13" s="268"/>
      <c r="H13" s="268"/>
      <c r="I13" s="268"/>
      <c r="J13" s="268"/>
    </row>
    <row r="14" spans="1:10" ht="42" customHeight="1" thickBot="1" x14ac:dyDescent="0.3">
      <c r="A14" s="269" t="s">
        <v>109</v>
      </c>
      <c r="B14" s="270" t="s">
        <v>12</v>
      </c>
      <c r="C14" s="271" t="s">
        <v>13</v>
      </c>
      <c r="D14" s="271">
        <v>0</v>
      </c>
      <c r="E14" s="271">
        <v>0</v>
      </c>
      <c r="F14" s="271">
        <v>0</v>
      </c>
      <c r="G14" s="271">
        <v>2</v>
      </c>
      <c r="H14" s="271" t="s">
        <v>13</v>
      </c>
      <c r="I14" s="272">
        <v>0</v>
      </c>
      <c r="J14" s="273">
        <f>SUM(C14:I14)</f>
        <v>2</v>
      </c>
    </row>
    <row r="15" spans="1:10" ht="42" customHeight="1" thickBot="1" x14ac:dyDescent="0.3">
      <c r="A15" s="274" t="s">
        <v>30</v>
      </c>
      <c r="B15" s="275" t="s">
        <v>12</v>
      </c>
      <c r="C15" s="276" t="s">
        <v>13</v>
      </c>
      <c r="D15" s="276">
        <f t="shared" ref="D15:I15" si="5">D5+D7+D9+D14</f>
        <v>17</v>
      </c>
      <c r="E15" s="276">
        <f t="shared" si="5"/>
        <v>538</v>
      </c>
      <c r="F15" s="276">
        <f t="shared" si="5"/>
        <v>60</v>
      </c>
      <c r="G15" s="276">
        <f t="shared" si="5"/>
        <v>1022</v>
      </c>
      <c r="H15" s="276" t="s">
        <v>13</v>
      </c>
      <c r="I15" s="277">
        <f t="shared" si="5"/>
        <v>147</v>
      </c>
      <c r="J15" s="278">
        <f>SUM(C15:I15)</f>
        <v>1784</v>
      </c>
    </row>
    <row r="16" spans="1:10" ht="54" customHeight="1" thickBot="1" x14ac:dyDescent="0.3">
      <c r="A16" s="279"/>
      <c r="B16" s="267"/>
      <c r="C16" s="280"/>
      <c r="D16" s="280"/>
      <c r="E16" s="280"/>
      <c r="F16" s="280"/>
      <c r="G16" s="280"/>
      <c r="H16" s="280"/>
      <c r="I16" s="280"/>
      <c r="J16" s="281"/>
    </row>
    <row r="17" spans="1:10" ht="43.5" customHeight="1" x14ac:dyDescent="0.25">
      <c r="A17" s="335" t="s">
        <v>31</v>
      </c>
      <c r="B17" s="336"/>
      <c r="C17" s="336"/>
      <c r="D17" s="282"/>
      <c r="E17" s="282"/>
      <c r="F17" s="282"/>
      <c r="G17" s="282"/>
      <c r="H17" s="282"/>
      <c r="I17" s="282"/>
      <c r="J17" s="283"/>
    </row>
    <row r="18" spans="1:10" ht="48.75" customHeight="1" x14ac:dyDescent="0.25">
      <c r="A18" s="337" t="s">
        <v>32</v>
      </c>
      <c r="B18" s="338"/>
      <c r="C18" s="226">
        <v>0</v>
      </c>
      <c r="D18" s="284">
        <v>1</v>
      </c>
      <c r="E18" s="284">
        <v>2</v>
      </c>
      <c r="F18" s="284">
        <v>1</v>
      </c>
      <c r="G18" s="284">
        <v>3</v>
      </c>
      <c r="H18" s="284">
        <v>0</v>
      </c>
      <c r="I18" s="284">
        <v>1</v>
      </c>
      <c r="J18" s="285">
        <f>SUM(C18:I18)</f>
        <v>8</v>
      </c>
    </row>
    <row r="19" spans="1:10" ht="48.75" customHeight="1" thickBot="1" x14ac:dyDescent="0.3">
      <c r="A19" s="339" t="s">
        <v>33</v>
      </c>
      <c r="B19" s="340"/>
      <c r="C19" s="286">
        <v>0</v>
      </c>
      <c r="D19" s="287">
        <v>6</v>
      </c>
      <c r="E19" s="287">
        <v>2</v>
      </c>
      <c r="F19" s="287">
        <v>2</v>
      </c>
      <c r="G19" s="287">
        <v>3</v>
      </c>
      <c r="H19" s="287">
        <v>0</v>
      </c>
      <c r="I19" s="288">
        <v>1</v>
      </c>
      <c r="J19" s="289">
        <f>SUM(C19:I19)</f>
        <v>14</v>
      </c>
    </row>
    <row r="20" spans="1:10" ht="31.5" customHeight="1" x14ac:dyDescent="0.25">
      <c r="A20" s="53" t="s">
        <v>34</v>
      </c>
      <c r="B20" s="54"/>
      <c r="C20" s="55"/>
      <c r="D20" s="55"/>
      <c r="E20" s="55"/>
      <c r="F20" s="55"/>
      <c r="G20" s="55"/>
      <c r="H20" s="55"/>
      <c r="I20" s="55"/>
      <c r="J20" s="55"/>
    </row>
    <row r="22" spans="1:10" ht="34.5" customHeight="1" x14ac:dyDescent="0.25">
      <c r="A22" s="341"/>
      <c r="B22" s="341"/>
      <c r="C22" s="341"/>
      <c r="D22" s="341"/>
      <c r="E22" s="341"/>
      <c r="F22" s="341"/>
      <c r="G22" s="341"/>
      <c r="H22" s="341"/>
      <c r="I22" s="341"/>
      <c r="J22" s="341"/>
    </row>
  </sheetData>
  <mergeCells count="12">
    <mergeCell ref="A22:J22"/>
    <mergeCell ref="A1:J1"/>
    <mergeCell ref="A2:J2"/>
    <mergeCell ref="A3:B4"/>
    <mergeCell ref="C3:J3"/>
    <mergeCell ref="A5:A6"/>
    <mergeCell ref="A7:A8"/>
    <mergeCell ref="A9:A10"/>
    <mergeCell ref="A11:A12"/>
    <mergeCell ref="A17:C17"/>
    <mergeCell ref="A18:B18"/>
    <mergeCell ref="A19:B19"/>
  </mergeCells>
  <pageMargins left="0.70866141732283472" right="0.70866141732283472" top="0.74803149606299213" bottom="0.74803149606299213" header="0.31496062992125984" footer="0.31496062992125984"/>
  <pageSetup paperSize="9" scale="55"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56"/>
  <sheetViews>
    <sheetView zoomScale="71" zoomScaleNormal="71" workbookViewId="0">
      <selection activeCell="A53" sqref="A53"/>
    </sheetView>
  </sheetViews>
  <sheetFormatPr baseColWidth="10" defaultRowHeight="15" x14ac:dyDescent="0.25"/>
  <cols>
    <col min="1" max="1" width="56.5703125" customWidth="1"/>
    <col min="2" max="2" width="24.28515625" style="56" customWidth="1"/>
    <col min="3" max="3" width="21.85546875" customWidth="1"/>
    <col min="4" max="4" width="20.140625" customWidth="1"/>
    <col min="5" max="5" width="22.42578125" customWidth="1"/>
    <col min="6" max="6" width="18.28515625" customWidth="1"/>
    <col min="7" max="7" width="18.7109375" customWidth="1"/>
    <col min="8" max="8" width="33.28515625" customWidth="1"/>
    <col min="9" max="9" width="21.85546875" customWidth="1"/>
    <col min="10" max="10" width="19.140625" customWidth="1"/>
  </cols>
  <sheetData>
    <row r="1" spans="1:10" ht="38.25" customHeight="1" x14ac:dyDescent="0.25">
      <c r="A1" s="372" t="s">
        <v>160</v>
      </c>
      <c r="B1" s="372"/>
      <c r="C1" s="372"/>
      <c r="D1" s="372"/>
      <c r="E1" s="372"/>
      <c r="F1" s="372"/>
      <c r="G1" s="372"/>
      <c r="H1" s="372"/>
      <c r="I1" s="372"/>
      <c r="J1" s="372"/>
    </row>
    <row r="2" spans="1:10" ht="29.25" customHeight="1" thickBot="1" x14ac:dyDescent="0.35">
      <c r="A2" s="464" t="s">
        <v>159</v>
      </c>
      <c r="B2" s="464"/>
      <c r="C2" s="465"/>
      <c r="D2" s="465"/>
      <c r="E2" s="465"/>
      <c r="F2" s="465"/>
      <c r="G2" s="465"/>
      <c r="H2" s="465"/>
      <c r="I2" s="465"/>
      <c r="J2" s="465"/>
    </row>
    <row r="3" spans="1:10" ht="51.75" customHeight="1" x14ac:dyDescent="0.25">
      <c r="A3" s="370" t="s">
        <v>126</v>
      </c>
      <c r="B3" s="374"/>
      <c r="C3" s="466" t="s">
        <v>2</v>
      </c>
      <c r="D3" s="466"/>
      <c r="E3" s="466"/>
      <c r="F3" s="466"/>
      <c r="G3" s="466"/>
      <c r="H3" s="466"/>
      <c r="I3" s="466"/>
      <c r="J3" s="467"/>
    </row>
    <row r="4" spans="1:10" ht="48" customHeight="1" thickBot="1" x14ac:dyDescent="0.3">
      <c r="A4" s="375"/>
      <c r="B4" s="376"/>
      <c r="C4" s="290" t="s">
        <v>3</v>
      </c>
      <c r="D4" s="291" t="s">
        <v>127</v>
      </c>
      <c r="E4" s="291" t="s">
        <v>128</v>
      </c>
      <c r="F4" s="291" t="s">
        <v>129</v>
      </c>
      <c r="G4" s="291" t="s">
        <v>7</v>
      </c>
      <c r="H4" s="291" t="s">
        <v>8</v>
      </c>
      <c r="I4" s="291" t="s">
        <v>130</v>
      </c>
      <c r="J4" s="292" t="s">
        <v>10</v>
      </c>
    </row>
    <row r="5" spans="1:10" ht="31.5" customHeight="1" x14ac:dyDescent="0.25">
      <c r="A5" s="460" t="s">
        <v>131</v>
      </c>
      <c r="B5" s="293" t="s">
        <v>12</v>
      </c>
      <c r="C5" s="294" t="s">
        <v>13</v>
      </c>
      <c r="D5" s="294">
        <v>10</v>
      </c>
      <c r="E5" s="294">
        <v>25</v>
      </c>
      <c r="F5" s="294">
        <v>9</v>
      </c>
      <c r="G5" s="294">
        <v>47</v>
      </c>
      <c r="H5" s="62" t="s">
        <v>13</v>
      </c>
      <c r="I5" s="295">
        <v>5</v>
      </c>
      <c r="J5" s="296">
        <f>SUM(C5:I5)</f>
        <v>96</v>
      </c>
    </row>
    <row r="6" spans="1:10" ht="31.5" customHeight="1" x14ac:dyDescent="0.25">
      <c r="A6" s="393"/>
      <c r="B6" s="297" t="s">
        <v>132</v>
      </c>
      <c r="C6" s="298" t="s">
        <v>15</v>
      </c>
      <c r="D6" s="298">
        <f t="shared" ref="D6:J6" si="0">D5/D$42</f>
        <v>0.58823529411764708</v>
      </c>
      <c r="E6" s="298">
        <f t="shared" si="0"/>
        <v>0.22321428571428573</v>
      </c>
      <c r="F6" s="298">
        <f t="shared" si="0"/>
        <v>0.15</v>
      </c>
      <c r="G6" s="298">
        <f t="shared" si="0"/>
        <v>4.5988258317025438E-2</v>
      </c>
      <c r="H6" s="66" t="s">
        <v>15</v>
      </c>
      <c r="I6" s="299">
        <f t="shared" si="0"/>
        <v>3.4013605442176874E-2</v>
      </c>
      <c r="J6" s="300">
        <f t="shared" si="0"/>
        <v>7.0692194403534608E-2</v>
      </c>
    </row>
    <row r="7" spans="1:10" ht="31.5" customHeight="1" x14ac:dyDescent="0.25">
      <c r="A7" s="460" t="s">
        <v>133</v>
      </c>
      <c r="B7" s="301" t="s">
        <v>12</v>
      </c>
      <c r="C7" s="302" t="s">
        <v>13</v>
      </c>
      <c r="D7" s="302">
        <v>1</v>
      </c>
      <c r="E7" s="302">
        <v>65</v>
      </c>
      <c r="F7" s="302">
        <v>11</v>
      </c>
      <c r="G7" s="302">
        <v>80</v>
      </c>
      <c r="H7" s="70" t="s">
        <v>13</v>
      </c>
      <c r="I7" s="303">
        <v>6</v>
      </c>
      <c r="J7" s="304">
        <f>SUM(C7:I7)</f>
        <v>163</v>
      </c>
    </row>
    <row r="8" spans="1:10" ht="31.5" customHeight="1" x14ac:dyDescent="0.25">
      <c r="A8" s="393"/>
      <c r="B8" s="297" t="s">
        <v>132</v>
      </c>
      <c r="C8" s="298" t="s">
        <v>15</v>
      </c>
      <c r="D8" s="298">
        <f t="shared" ref="D8:J8" si="1">D7/D$42</f>
        <v>5.8823529411764705E-2</v>
      </c>
      <c r="E8" s="298">
        <f t="shared" si="1"/>
        <v>0.5803571428571429</v>
      </c>
      <c r="F8" s="298">
        <f t="shared" si="1"/>
        <v>0.18333333333333332</v>
      </c>
      <c r="G8" s="298">
        <f t="shared" si="1"/>
        <v>7.8277886497064575E-2</v>
      </c>
      <c r="H8" s="66" t="s">
        <v>15</v>
      </c>
      <c r="I8" s="299">
        <f t="shared" si="1"/>
        <v>4.0816326530612242E-2</v>
      </c>
      <c r="J8" s="300">
        <f t="shared" si="1"/>
        <v>0.12002945508100148</v>
      </c>
    </row>
    <row r="9" spans="1:10" ht="31.5" customHeight="1" x14ac:dyDescent="0.25">
      <c r="A9" s="393" t="s">
        <v>134</v>
      </c>
      <c r="B9" s="301" t="s">
        <v>12</v>
      </c>
      <c r="C9" s="302" t="s">
        <v>13</v>
      </c>
      <c r="D9" s="302">
        <v>5</v>
      </c>
      <c r="E9" s="302">
        <v>24</v>
      </c>
      <c r="F9" s="302">
        <v>10</v>
      </c>
      <c r="G9" s="302">
        <v>116</v>
      </c>
      <c r="H9" s="70" t="s">
        <v>13</v>
      </c>
      <c r="I9" s="303">
        <v>35</v>
      </c>
      <c r="J9" s="304">
        <f>SUM(C9:I9)</f>
        <v>190</v>
      </c>
    </row>
    <row r="10" spans="1:10" ht="31.5" customHeight="1" x14ac:dyDescent="0.25">
      <c r="A10" s="393"/>
      <c r="B10" s="297" t="s">
        <v>132</v>
      </c>
      <c r="C10" s="298" t="s">
        <v>15</v>
      </c>
      <c r="D10" s="298">
        <f t="shared" ref="D10:J10" si="2">D9/D$42</f>
        <v>0.29411764705882354</v>
      </c>
      <c r="E10" s="298">
        <f t="shared" si="2"/>
        <v>0.21428571428571427</v>
      </c>
      <c r="F10" s="298">
        <f t="shared" si="2"/>
        <v>0.16666666666666666</v>
      </c>
      <c r="G10" s="298">
        <f t="shared" si="2"/>
        <v>0.11350293542074363</v>
      </c>
      <c r="H10" s="66" t="s">
        <v>15</v>
      </c>
      <c r="I10" s="299">
        <f t="shared" si="2"/>
        <v>0.23809523809523808</v>
      </c>
      <c r="J10" s="300">
        <f t="shared" si="2"/>
        <v>0.13991163475699558</v>
      </c>
    </row>
    <row r="11" spans="1:10" ht="31.5" customHeight="1" x14ac:dyDescent="0.25">
      <c r="A11" s="393" t="s">
        <v>135</v>
      </c>
      <c r="B11" s="301" t="s">
        <v>12</v>
      </c>
      <c r="C11" s="302" t="s">
        <v>13</v>
      </c>
      <c r="D11" s="302">
        <v>4</v>
      </c>
      <c r="E11" s="302">
        <v>26</v>
      </c>
      <c r="F11" s="302">
        <v>8</v>
      </c>
      <c r="G11" s="302">
        <v>75</v>
      </c>
      <c r="H11" s="70" t="s">
        <v>13</v>
      </c>
      <c r="I11" s="303">
        <v>55</v>
      </c>
      <c r="J11" s="304">
        <f>SUM(C11:I11)</f>
        <v>168</v>
      </c>
    </row>
    <row r="12" spans="1:10" ht="31.5" customHeight="1" x14ac:dyDescent="0.25">
      <c r="A12" s="393"/>
      <c r="B12" s="297" t="s">
        <v>132</v>
      </c>
      <c r="C12" s="298" t="s">
        <v>15</v>
      </c>
      <c r="D12" s="298">
        <f t="shared" ref="D12:J12" si="3">D11/D$42</f>
        <v>0.23529411764705882</v>
      </c>
      <c r="E12" s="298">
        <f t="shared" si="3"/>
        <v>0.23214285714285715</v>
      </c>
      <c r="F12" s="298">
        <f t="shared" si="3"/>
        <v>0.13333333333333333</v>
      </c>
      <c r="G12" s="298">
        <f t="shared" si="3"/>
        <v>7.3385518590998039E-2</v>
      </c>
      <c r="H12" s="66" t="s">
        <v>15</v>
      </c>
      <c r="I12" s="299">
        <f t="shared" si="3"/>
        <v>0.37414965986394561</v>
      </c>
      <c r="J12" s="300">
        <f t="shared" si="3"/>
        <v>0.12371134020618557</v>
      </c>
    </row>
    <row r="13" spans="1:10" ht="31.5" customHeight="1" x14ac:dyDescent="0.25">
      <c r="A13" s="393" t="s">
        <v>136</v>
      </c>
      <c r="B13" s="301" t="s">
        <v>12</v>
      </c>
      <c r="C13" s="305" t="s">
        <v>13</v>
      </c>
      <c r="D13" s="305">
        <v>9</v>
      </c>
      <c r="E13" s="305">
        <v>66</v>
      </c>
      <c r="F13" s="305">
        <v>42</v>
      </c>
      <c r="G13" s="305">
        <v>173</v>
      </c>
      <c r="H13" s="70" t="s">
        <v>13</v>
      </c>
      <c r="I13" s="306">
        <v>30</v>
      </c>
      <c r="J13" s="307">
        <f>SUM(C13:I13)</f>
        <v>320</v>
      </c>
    </row>
    <row r="14" spans="1:10" ht="31.5" customHeight="1" x14ac:dyDescent="0.25">
      <c r="A14" s="393"/>
      <c r="B14" s="297" t="s">
        <v>132</v>
      </c>
      <c r="C14" s="298" t="s">
        <v>15</v>
      </c>
      <c r="D14" s="298">
        <f t="shared" ref="D14:J14" si="4">D13/D$42</f>
        <v>0.52941176470588236</v>
      </c>
      <c r="E14" s="298">
        <f t="shared" si="4"/>
        <v>0.5892857142857143</v>
      </c>
      <c r="F14" s="298">
        <f t="shared" si="4"/>
        <v>0.7</v>
      </c>
      <c r="G14" s="298">
        <f t="shared" si="4"/>
        <v>0.16927592954990214</v>
      </c>
      <c r="H14" s="66" t="s">
        <v>15</v>
      </c>
      <c r="I14" s="299">
        <f t="shared" si="4"/>
        <v>0.20408163265306123</v>
      </c>
      <c r="J14" s="300">
        <f t="shared" si="4"/>
        <v>0.23564064801178203</v>
      </c>
    </row>
    <row r="15" spans="1:10" ht="31.5" customHeight="1" x14ac:dyDescent="0.25">
      <c r="A15" s="393" t="s">
        <v>137</v>
      </c>
      <c r="B15" s="301" t="s">
        <v>12</v>
      </c>
      <c r="C15" s="302" t="s">
        <v>13</v>
      </c>
      <c r="D15" s="302">
        <v>0</v>
      </c>
      <c r="E15" s="302">
        <v>0</v>
      </c>
      <c r="F15" s="302">
        <v>15</v>
      </c>
      <c r="G15" s="302">
        <v>23</v>
      </c>
      <c r="H15" s="70" t="s">
        <v>13</v>
      </c>
      <c r="I15" s="303">
        <v>7</v>
      </c>
      <c r="J15" s="304">
        <f>SUM(C15:I15)</f>
        <v>45</v>
      </c>
    </row>
    <row r="16" spans="1:10" ht="31.5" customHeight="1" x14ac:dyDescent="0.25">
      <c r="A16" s="393"/>
      <c r="B16" s="297" t="s">
        <v>132</v>
      </c>
      <c r="C16" s="298" t="s">
        <v>15</v>
      </c>
      <c r="D16" s="298">
        <f t="shared" ref="D16:J16" si="5">D15/D$42</f>
        <v>0</v>
      </c>
      <c r="E16" s="298">
        <f t="shared" si="5"/>
        <v>0</v>
      </c>
      <c r="F16" s="298">
        <f t="shared" si="5"/>
        <v>0.25</v>
      </c>
      <c r="G16" s="298">
        <f t="shared" si="5"/>
        <v>2.2504892367906065E-2</v>
      </c>
      <c r="H16" s="66" t="s">
        <v>15</v>
      </c>
      <c r="I16" s="299">
        <f t="shared" si="5"/>
        <v>4.7619047619047616E-2</v>
      </c>
      <c r="J16" s="300">
        <f t="shared" si="5"/>
        <v>3.3136966126656849E-2</v>
      </c>
    </row>
    <row r="17" spans="1:10" ht="31.5" customHeight="1" x14ac:dyDescent="0.25">
      <c r="A17" s="393" t="s">
        <v>138</v>
      </c>
      <c r="B17" s="301" t="s">
        <v>12</v>
      </c>
      <c r="C17" s="302" t="s">
        <v>13</v>
      </c>
      <c r="D17" s="302">
        <v>0</v>
      </c>
      <c r="E17" s="302">
        <v>0</v>
      </c>
      <c r="F17" s="302">
        <v>15</v>
      </c>
      <c r="G17" s="302">
        <v>92</v>
      </c>
      <c r="H17" s="70" t="s">
        <v>13</v>
      </c>
      <c r="I17" s="303">
        <v>0</v>
      </c>
      <c r="J17" s="304">
        <f>SUM(C17:I17)</f>
        <v>107</v>
      </c>
    </row>
    <row r="18" spans="1:10" ht="31.5" customHeight="1" x14ac:dyDescent="0.25">
      <c r="A18" s="393"/>
      <c r="B18" s="297" t="s">
        <v>132</v>
      </c>
      <c r="C18" s="298" t="s">
        <v>15</v>
      </c>
      <c r="D18" s="298">
        <f t="shared" ref="D18:J18" si="6">D17/D$42</f>
        <v>0</v>
      </c>
      <c r="E18" s="298">
        <f t="shared" si="6"/>
        <v>0</v>
      </c>
      <c r="F18" s="298">
        <f t="shared" si="6"/>
        <v>0.25</v>
      </c>
      <c r="G18" s="298">
        <f t="shared" si="6"/>
        <v>9.0019569471624261E-2</v>
      </c>
      <c r="H18" s="66" t="s">
        <v>15</v>
      </c>
      <c r="I18" s="299">
        <f t="shared" si="6"/>
        <v>0</v>
      </c>
      <c r="J18" s="300">
        <f t="shared" si="6"/>
        <v>7.8792341678939615E-2</v>
      </c>
    </row>
    <row r="19" spans="1:10" ht="31.5" customHeight="1" x14ac:dyDescent="0.25">
      <c r="A19" s="393" t="s">
        <v>139</v>
      </c>
      <c r="B19" s="301" t="s">
        <v>12</v>
      </c>
      <c r="C19" s="302" t="s">
        <v>13</v>
      </c>
      <c r="D19" s="302">
        <v>0</v>
      </c>
      <c r="E19" s="302">
        <v>0</v>
      </c>
      <c r="F19" s="302">
        <v>2</v>
      </c>
      <c r="G19" s="302">
        <v>47</v>
      </c>
      <c r="H19" s="70" t="s">
        <v>13</v>
      </c>
      <c r="I19" s="303">
        <v>13</v>
      </c>
      <c r="J19" s="304">
        <f>SUM(C19:I19)</f>
        <v>62</v>
      </c>
    </row>
    <row r="20" spans="1:10" ht="31.5" customHeight="1" x14ac:dyDescent="0.25">
      <c r="A20" s="393"/>
      <c r="B20" s="297" t="s">
        <v>132</v>
      </c>
      <c r="C20" s="298" t="s">
        <v>15</v>
      </c>
      <c r="D20" s="298">
        <f t="shared" ref="D20:J20" si="7">D19/D$42</f>
        <v>0</v>
      </c>
      <c r="E20" s="298">
        <f t="shared" si="7"/>
        <v>0</v>
      </c>
      <c r="F20" s="298">
        <f t="shared" si="7"/>
        <v>3.3333333333333333E-2</v>
      </c>
      <c r="G20" s="298">
        <f t="shared" si="7"/>
        <v>4.5988258317025438E-2</v>
      </c>
      <c r="H20" s="66" t="s">
        <v>15</v>
      </c>
      <c r="I20" s="299">
        <f t="shared" si="7"/>
        <v>8.8435374149659865E-2</v>
      </c>
      <c r="J20" s="300">
        <f t="shared" si="7"/>
        <v>4.5655375552282766E-2</v>
      </c>
    </row>
    <row r="21" spans="1:10" ht="31.5" customHeight="1" x14ac:dyDescent="0.25">
      <c r="A21" s="393" t="s">
        <v>140</v>
      </c>
      <c r="B21" s="301" t="s">
        <v>12</v>
      </c>
      <c r="C21" s="302" t="s">
        <v>13</v>
      </c>
      <c r="D21" s="302">
        <v>1</v>
      </c>
      <c r="E21" s="302">
        <v>0</v>
      </c>
      <c r="F21" s="302">
        <v>35</v>
      </c>
      <c r="G21" s="302">
        <v>98</v>
      </c>
      <c r="H21" s="70" t="s">
        <v>13</v>
      </c>
      <c r="I21" s="303">
        <v>11</v>
      </c>
      <c r="J21" s="304">
        <f>SUM(C21:I21)</f>
        <v>145</v>
      </c>
    </row>
    <row r="22" spans="1:10" ht="31.5" customHeight="1" x14ac:dyDescent="0.25">
      <c r="A22" s="393"/>
      <c r="B22" s="297" t="s">
        <v>132</v>
      </c>
      <c r="C22" s="298" t="s">
        <v>15</v>
      </c>
      <c r="D22" s="298">
        <f t="shared" ref="D22:J22" si="8">D21/D$42</f>
        <v>5.8823529411764705E-2</v>
      </c>
      <c r="E22" s="298">
        <f t="shared" si="8"/>
        <v>0</v>
      </c>
      <c r="F22" s="298">
        <f t="shared" si="8"/>
        <v>0.58333333333333337</v>
      </c>
      <c r="G22" s="298">
        <f t="shared" si="8"/>
        <v>9.5890410958904104E-2</v>
      </c>
      <c r="H22" s="66" t="s">
        <v>15</v>
      </c>
      <c r="I22" s="299">
        <f t="shared" si="8"/>
        <v>7.4829931972789115E-2</v>
      </c>
      <c r="J22" s="300">
        <f t="shared" si="8"/>
        <v>0.10677466863033873</v>
      </c>
    </row>
    <row r="23" spans="1:10" ht="31.5" customHeight="1" x14ac:dyDescent="0.25">
      <c r="A23" s="393" t="s">
        <v>141</v>
      </c>
      <c r="B23" s="301" t="s">
        <v>12</v>
      </c>
      <c r="C23" s="302" t="s">
        <v>13</v>
      </c>
      <c r="D23" s="302">
        <v>0</v>
      </c>
      <c r="E23" s="302">
        <v>0</v>
      </c>
      <c r="F23" s="302">
        <v>9</v>
      </c>
      <c r="G23" s="302">
        <v>85</v>
      </c>
      <c r="H23" s="70" t="s">
        <v>13</v>
      </c>
      <c r="I23" s="303">
        <v>5</v>
      </c>
      <c r="J23" s="304">
        <f>SUM(C23:I23)</f>
        <v>99</v>
      </c>
    </row>
    <row r="24" spans="1:10" ht="31.5" customHeight="1" x14ac:dyDescent="0.25">
      <c r="A24" s="393"/>
      <c r="B24" s="297" t="s">
        <v>132</v>
      </c>
      <c r="C24" s="298" t="s">
        <v>15</v>
      </c>
      <c r="D24" s="298">
        <f t="shared" ref="D24:J24" si="9">D23/D$42</f>
        <v>0</v>
      </c>
      <c r="E24" s="298">
        <f t="shared" si="9"/>
        <v>0</v>
      </c>
      <c r="F24" s="298">
        <f t="shared" si="9"/>
        <v>0.15</v>
      </c>
      <c r="G24" s="298">
        <f t="shared" si="9"/>
        <v>8.3170254403131111E-2</v>
      </c>
      <c r="H24" s="66" t="s">
        <v>15</v>
      </c>
      <c r="I24" s="299">
        <f t="shared" si="9"/>
        <v>3.4013605442176874E-2</v>
      </c>
      <c r="J24" s="300">
        <f t="shared" si="9"/>
        <v>7.2901325478645071E-2</v>
      </c>
    </row>
    <row r="25" spans="1:10" ht="31.5" customHeight="1" x14ac:dyDescent="0.25">
      <c r="A25" s="393" t="s">
        <v>142</v>
      </c>
      <c r="B25" s="301" t="s">
        <v>12</v>
      </c>
      <c r="C25" s="302" t="s">
        <v>13</v>
      </c>
      <c r="D25" s="302">
        <v>11</v>
      </c>
      <c r="E25" s="302">
        <v>112</v>
      </c>
      <c r="F25" s="302">
        <v>2</v>
      </c>
      <c r="G25" s="302">
        <v>396</v>
      </c>
      <c r="H25" s="70" t="s">
        <v>13</v>
      </c>
      <c r="I25" s="303">
        <v>97</v>
      </c>
      <c r="J25" s="304">
        <f>SUM(C25:I25)</f>
        <v>618</v>
      </c>
    </row>
    <row r="26" spans="1:10" ht="31.5" customHeight="1" x14ac:dyDescent="0.25">
      <c r="A26" s="393"/>
      <c r="B26" s="297" t="s">
        <v>132</v>
      </c>
      <c r="C26" s="298" t="s">
        <v>15</v>
      </c>
      <c r="D26" s="298">
        <f t="shared" ref="D26:J26" si="10">D25/D$42</f>
        <v>0.6470588235294118</v>
      </c>
      <c r="E26" s="298">
        <f t="shared" si="10"/>
        <v>1</v>
      </c>
      <c r="F26" s="298">
        <f t="shared" si="10"/>
        <v>3.3333333333333333E-2</v>
      </c>
      <c r="G26" s="298">
        <f t="shared" si="10"/>
        <v>0.38747553816046965</v>
      </c>
      <c r="H26" s="66" t="s">
        <v>15</v>
      </c>
      <c r="I26" s="299">
        <f t="shared" si="10"/>
        <v>0.65986394557823125</v>
      </c>
      <c r="J26" s="300">
        <f t="shared" si="10"/>
        <v>0.45508100147275404</v>
      </c>
    </row>
    <row r="27" spans="1:10" ht="31.5" customHeight="1" x14ac:dyDescent="0.25">
      <c r="A27" s="393" t="s">
        <v>143</v>
      </c>
      <c r="B27" s="301" t="s">
        <v>12</v>
      </c>
      <c r="C27" s="305" t="s">
        <v>13</v>
      </c>
      <c r="D27" s="305">
        <v>7</v>
      </c>
      <c r="E27" s="305">
        <v>82</v>
      </c>
      <c r="F27" s="305">
        <v>32</v>
      </c>
      <c r="G27" s="305">
        <v>211</v>
      </c>
      <c r="H27" s="70" t="s">
        <v>13</v>
      </c>
      <c r="I27" s="306">
        <v>124</v>
      </c>
      <c r="J27" s="307">
        <f>SUM(C27:I27)</f>
        <v>456</v>
      </c>
    </row>
    <row r="28" spans="1:10" ht="31.5" customHeight="1" x14ac:dyDescent="0.25">
      <c r="A28" s="393"/>
      <c r="B28" s="297" t="s">
        <v>132</v>
      </c>
      <c r="C28" s="298" t="s">
        <v>15</v>
      </c>
      <c r="D28" s="298">
        <f t="shared" ref="D28:J28" si="11">D27/D$42</f>
        <v>0.41176470588235292</v>
      </c>
      <c r="E28" s="298">
        <f t="shared" si="11"/>
        <v>0.7321428571428571</v>
      </c>
      <c r="F28" s="298">
        <f t="shared" si="11"/>
        <v>0.53333333333333333</v>
      </c>
      <c r="G28" s="298">
        <f t="shared" si="11"/>
        <v>0.20645792563600782</v>
      </c>
      <c r="H28" s="66" t="s">
        <v>15</v>
      </c>
      <c r="I28" s="299">
        <f t="shared" si="11"/>
        <v>0.84353741496598644</v>
      </c>
      <c r="J28" s="300">
        <f t="shared" si="11"/>
        <v>0.33578792341678937</v>
      </c>
    </row>
    <row r="29" spans="1:10" ht="31.5" customHeight="1" x14ac:dyDescent="0.25">
      <c r="A29" s="393" t="s">
        <v>144</v>
      </c>
      <c r="B29" s="301" t="s">
        <v>12</v>
      </c>
      <c r="C29" s="302" t="s">
        <v>13</v>
      </c>
      <c r="D29" s="302">
        <v>0</v>
      </c>
      <c r="E29" s="302">
        <v>33</v>
      </c>
      <c r="F29" s="302">
        <v>13</v>
      </c>
      <c r="G29" s="302">
        <v>56</v>
      </c>
      <c r="H29" s="70" t="s">
        <v>13</v>
      </c>
      <c r="I29" s="303">
        <v>10</v>
      </c>
      <c r="J29" s="304">
        <f>SUM(C29:I29)</f>
        <v>112</v>
      </c>
    </row>
    <row r="30" spans="1:10" ht="31.5" customHeight="1" x14ac:dyDescent="0.25">
      <c r="A30" s="393"/>
      <c r="B30" s="297" t="s">
        <v>132</v>
      </c>
      <c r="C30" s="298" t="s">
        <v>15</v>
      </c>
      <c r="D30" s="298">
        <f t="shared" ref="D30:J30" si="12">D29/D$42</f>
        <v>0</v>
      </c>
      <c r="E30" s="298">
        <f t="shared" si="12"/>
        <v>0.29464285714285715</v>
      </c>
      <c r="F30" s="298">
        <f t="shared" si="12"/>
        <v>0.21666666666666667</v>
      </c>
      <c r="G30" s="298">
        <f t="shared" si="12"/>
        <v>5.4794520547945202E-2</v>
      </c>
      <c r="H30" s="66" t="s">
        <v>15</v>
      </c>
      <c r="I30" s="299">
        <f t="shared" si="12"/>
        <v>6.8027210884353748E-2</v>
      </c>
      <c r="J30" s="300">
        <f t="shared" si="12"/>
        <v>8.247422680412371E-2</v>
      </c>
    </row>
    <row r="31" spans="1:10" ht="31.5" customHeight="1" x14ac:dyDescent="0.25">
      <c r="A31" s="393" t="s">
        <v>145</v>
      </c>
      <c r="B31" s="301" t="s">
        <v>12</v>
      </c>
      <c r="C31" s="302" t="s">
        <v>13</v>
      </c>
      <c r="D31" s="302">
        <v>0</v>
      </c>
      <c r="E31" s="302">
        <v>34</v>
      </c>
      <c r="F31" s="302">
        <v>3</v>
      </c>
      <c r="G31" s="302">
        <v>64</v>
      </c>
      <c r="H31" s="70" t="s">
        <v>13</v>
      </c>
      <c r="I31" s="303">
        <v>0</v>
      </c>
      <c r="J31" s="304">
        <f>SUM(C31:I31)</f>
        <v>101</v>
      </c>
    </row>
    <row r="32" spans="1:10" ht="31.5" customHeight="1" x14ac:dyDescent="0.25">
      <c r="A32" s="393"/>
      <c r="B32" s="297" t="s">
        <v>132</v>
      </c>
      <c r="C32" s="298" t="s">
        <v>15</v>
      </c>
      <c r="D32" s="298">
        <f t="shared" ref="D32:J32" si="13">D31/D$42</f>
        <v>0</v>
      </c>
      <c r="E32" s="298">
        <f t="shared" si="13"/>
        <v>0.30357142857142855</v>
      </c>
      <c r="F32" s="298">
        <f t="shared" si="13"/>
        <v>0.05</v>
      </c>
      <c r="G32" s="298">
        <f t="shared" si="13"/>
        <v>6.262230919765166E-2</v>
      </c>
      <c r="H32" s="66" t="s">
        <v>15</v>
      </c>
      <c r="I32" s="299">
        <f t="shared" si="13"/>
        <v>0</v>
      </c>
      <c r="J32" s="300">
        <f t="shared" si="13"/>
        <v>7.4374079528718703E-2</v>
      </c>
    </row>
    <row r="33" spans="1:10" ht="31.5" customHeight="1" x14ac:dyDescent="0.25">
      <c r="A33" s="393" t="s">
        <v>146</v>
      </c>
      <c r="B33" s="301" t="s">
        <v>12</v>
      </c>
      <c r="C33" s="302" t="s">
        <v>13</v>
      </c>
      <c r="D33" s="302">
        <v>3</v>
      </c>
      <c r="E33" s="302">
        <v>13</v>
      </c>
      <c r="F33" s="302">
        <v>4</v>
      </c>
      <c r="G33" s="302">
        <v>21</v>
      </c>
      <c r="H33" s="70" t="s">
        <v>13</v>
      </c>
      <c r="I33" s="303">
        <v>42</v>
      </c>
      <c r="J33" s="304">
        <f>SUM(C33:I33)</f>
        <v>83</v>
      </c>
    </row>
    <row r="34" spans="1:10" ht="31.5" customHeight="1" x14ac:dyDescent="0.25">
      <c r="A34" s="393"/>
      <c r="B34" s="297" t="s">
        <v>132</v>
      </c>
      <c r="C34" s="298" t="s">
        <v>15</v>
      </c>
      <c r="D34" s="298">
        <f t="shared" ref="D34:J34" si="14">D33/D$42</f>
        <v>0.17647058823529413</v>
      </c>
      <c r="E34" s="298">
        <f t="shared" si="14"/>
        <v>0.11607142857142858</v>
      </c>
      <c r="F34" s="298">
        <f t="shared" si="14"/>
        <v>6.6666666666666666E-2</v>
      </c>
      <c r="G34" s="298">
        <f t="shared" si="14"/>
        <v>2.0547945205479451E-2</v>
      </c>
      <c r="H34" s="66" t="s">
        <v>15</v>
      </c>
      <c r="I34" s="299">
        <f t="shared" si="14"/>
        <v>0.2857142857142857</v>
      </c>
      <c r="J34" s="300">
        <f t="shared" si="14"/>
        <v>6.1119293078055963E-2</v>
      </c>
    </row>
    <row r="35" spans="1:10" ht="31.5" customHeight="1" x14ac:dyDescent="0.25">
      <c r="A35" s="393" t="s">
        <v>147</v>
      </c>
      <c r="B35" s="301" t="s">
        <v>12</v>
      </c>
      <c r="C35" s="302" t="s">
        <v>13</v>
      </c>
      <c r="D35" s="302">
        <v>0</v>
      </c>
      <c r="E35" s="302">
        <v>8</v>
      </c>
      <c r="F35" s="302">
        <v>1</v>
      </c>
      <c r="G35" s="302">
        <v>17</v>
      </c>
      <c r="H35" s="70" t="s">
        <v>13</v>
      </c>
      <c r="I35" s="303">
        <v>5</v>
      </c>
      <c r="J35" s="304">
        <f>SUM(C35:I35)</f>
        <v>31</v>
      </c>
    </row>
    <row r="36" spans="1:10" ht="31.5" customHeight="1" x14ac:dyDescent="0.25">
      <c r="A36" s="393"/>
      <c r="B36" s="297" t="s">
        <v>132</v>
      </c>
      <c r="C36" s="298" t="s">
        <v>15</v>
      </c>
      <c r="D36" s="298">
        <f t="shared" ref="D36:J36" si="15">D35/D$42</f>
        <v>0</v>
      </c>
      <c r="E36" s="298">
        <f t="shared" si="15"/>
        <v>7.1428571428571425E-2</v>
      </c>
      <c r="F36" s="298">
        <f t="shared" si="15"/>
        <v>1.6666666666666666E-2</v>
      </c>
      <c r="G36" s="298">
        <f t="shared" si="15"/>
        <v>1.6634050880626222E-2</v>
      </c>
      <c r="H36" s="66" t="s">
        <v>15</v>
      </c>
      <c r="I36" s="299">
        <f t="shared" si="15"/>
        <v>3.4013605442176874E-2</v>
      </c>
      <c r="J36" s="300">
        <f t="shared" si="15"/>
        <v>2.2827687776141383E-2</v>
      </c>
    </row>
    <row r="37" spans="1:10" ht="31.5" customHeight="1" x14ac:dyDescent="0.25">
      <c r="A37" s="393" t="s">
        <v>148</v>
      </c>
      <c r="B37" s="301" t="s">
        <v>12</v>
      </c>
      <c r="C37" s="302" t="s">
        <v>13</v>
      </c>
      <c r="D37" s="302">
        <v>1</v>
      </c>
      <c r="E37" s="302">
        <v>11</v>
      </c>
      <c r="F37" s="302">
        <v>0</v>
      </c>
      <c r="G37" s="302">
        <v>13</v>
      </c>
      <c r="H37" s="70" t="s">
        <v>13</v>
      </c>
      <c r="I37" s="303">
        <v>0</v>
      </c>
      <c r="J37" s="304">
        <f>SUM(C37:I37)</f>
        <v>25</v>
      </c>
    </row>
    <row r="38" spans="1:10" ht="31.5" customHeight="1" x14ac:dyDescent="0.25">
      <c r="A38" s="393"/>
      <c r="B38" s="297" t="s">
        <v>132</v>
      </c>
      <c r="C38" s="298" t="s">
        <v>15</v>
      </c>
      <c r="D38" s="298">
        <f t="shared" ref="D38:J38" si="16">D37/D$42</f>
        <v>5.8823529411764705E-2</v>
      </c>
      <c r="E38" s="298">
        <f t="shared" si="16"/>
        <v>9.8214285714285712E-2</v>
      </c>
      <c r="F38" s="298">
        <f t="shared" si="16"/>
        <v>0</v>
      </c>
      <c r="G38" s="298">
        <f t="shared" si="16"/>
        <v>1.2720156555772993E-2</v>
      </c>
      <c r="H38" s="66" t="s">
        <v>15</v>
      </c>
      <c r="I38" s="299">
        <f t="shared" si="16"/>
        <v>0</v>
      </c>
      <c r="J38" s="300">
        <f t="shared" si="16"/>
        <v>1.8409425625920472E-2</v>
      </c>
    </row>
    <row r="39" spans="1:10" ht="31.5" customHeight="1" x14ac:dyDescent="0.25">
      <c r="A39" s="393" t="s">
        <v>149</v>
      </c>
      <c r="B39" s="301" t="s">
        <v>12</v>
      </c>
      <c r="C39" s="302" t="s">
        <v>13</v>
      </c>
      <c r="D39" s="302">
        <v>2</v>
      </c>
      <c r="E39" s="302">
        <v>37</v>
      </c>
      <c r="F39" s="302">
        <v>3</v>
      </c>
      <c r="G39" s="302">
        <v>112</v>
      </c>
      <c r="H39" s="70" t="s">
        <v>13</v>
      </c>
      <c r="I39" s="303">
        <v>22</v>
      </c>
      <c r="J39" s="304">
        <f>SUM(C39:I39)</f>
        <v>176</v>
      </c>
    </row>
    <row r="40" spans="1:10" ht="31.5" customHeight="1" thickBot="1" x14ac:dyDescent="0.3">
      <c r="A40" s="389"/>
      <c r="B40" s="308" t="s">
        <v>132</v>
      </c>
      <c r="C40" s="309" t="s">
        <v>15</v>
      </c>
      <c r="D40" s="309">
        <f t="shared" ref="D40:J40" si="17">D39/D$42</f>
        <v>0.11764705882352941</v>
      </c>
      <c r="E40" s="309">
        <f t="shared" si="17"/>
        <v>0.33035714285714285</v>
      </c>
      <c r="F40" s="309">
        <f t="shared" si="17"/>
        <v>0.05</v>
      </c>
      <c r="G40" s="309">
        <f t="shared" si="17"/>
        <v>0.1095890410958904</v>
      </c>
      <c r="H40" s="310" t="s">
        <v>15</v>
      </c>
      <c r="I40" s="311">
        <f t="shared" si="17"/>
        <v>0.14965986394557823</v>
      </c>
      <c r="J40" s="312">
        <f t="shared" si="17"/>
        <v>0.12960235640648013</v>
      </c>
    </row>
    <row r="41" spans="1:10" ht="31.5" customHeight="1" thickBot="1" x14ac:dyDescent="0.3">
      <c r="A41" s="83"/>
      <c r="B41" s="313"/>
      <c r="C41" s="314"/>
      <c r="D41" s="314"/>
      <c r="E41" s="314"/>
      <c r="F41" s="314"/>
      <c r="G41" s="314"/>
      <c r="H41" s="314"/>
      <c r="I41" s="314"/>
      <c r="J41" s="314"/>
    </row>
    <row r="42" spans="1:10" ht="60.75" customHeight="1" thickBot="1" x14ac:dyDescent="0.3">
      <c r="A42" s="315" t="s">
        <v>150</v>
      </c>
      <c r="B42" s="316" t="s">
        <v>12</v>
      </c>
      <c r="C42" s="276" t="s">
        <v>13</v>
      </c>
      <c r="D42" s="276">
        <v>17</v>
      </c>
      <c r="E42" s="276">
        <v>112</v>
      </c>
      <c r="F42" s="276">
        <v>60</v>
      </c>
      <c r="G42" s="276">
        <v>1022</v>
      </c>
      <c r="H42" s="276" t="s">
        <v>13</v>
      </c>
      <c r="I42" s="317">
        <v>147</v>
      </c>
      <c r="J42" s="318">
        <f>SUM(C42:I42)</f>
        <v>1358</v>
      </c>
    </row>
    <row r="43" spans="1:10" ht="16.5" customHeight="1" thickBot="1" x14ac:dyDescent="0.3">
      <c r="A43" s="319"/>
      <c r="B43" s="320"/>
      <c r="C43" s="321"/>
      <c r="D43" s="321"/>
      <c r="E43" s="321"/>
      <c r="F43" s="321"/>
      <c r="G43" s="321"/>
      <c r="H43" s="321"/>
      <c r="I43" s="321"/>
      <c r="J43" s="321"/>
    </row>
    <row r="44" spans="1:10" ht="39" customHeight="1" thickBot="1" x14ac:dyDescent="0.3">
      <c r="A44" s="322" t="s">
        <v>29</v>
      </c>
      <c r="B44" s="7" t="s">
        <v>12</v>
      </c>
      <c r="C44" s="323" t="s">
        <v>13</v>
      </c>
      <c r="D44" s="323">
        <f t="shared" ref="D44:I44" si="18">+D45-D42</f>
        <v>0</v>
      </c>
      <c r="E44" s="323">
        <f t="shared" si="18"/>
        <v>426</v>
      </c>
      <c r="F44" s="323">
        <f t="shared" si="18"/>
        <v>0</v>
      </c>
      <c r="G44" s="323">
        <f t="shared" si="18"/>
        <v>0</v>
      </c>
      <c r="H44" s="323" t="s">
        <v>13</v>
      </c>
      <c r="I44" s="323">
        <f t="shared" si="18"/>
        <v>0</v>
      </c>
      <c r="J44" s="20">
        <f>SUM(C44:I44)</f>
        <v>426</v>
      </c>
    </row>
    <row r="45" spans="1:10" ht="39" customHeight="1" thickBot="1" x14ac:dyDescent="0.3">
      <c r="A45" s="166" t="s">
        <v>30</v>
      </c>
      <c r="B45" s="213" t="s">
        <v>12</v>
      </c>
      <c r="C45" s="324" t="s">
        <v>13</v>
      </c>
      <c r="D45" s="325">
        <v>17</v>
      </c>
      <c r="E45" s="325">
        <v>538</v>
      </c>
      <c r="F45" s="325">
        <v>60</v>
      </c>
      <c r="G45" s="325">
        <v>1022</v>
      </c>
      <c r="H45" s="325" t="s">
        <v>13</v>
      </c>
      <c r="I45" s="326">
        <v>147</v>
      </c>
      <c r="J45" s="220">
        <f>SUM(C45:I45)</f>
        <v>1784</v>
      </c>
    </row>
    <row r="46" spans="1:10" ht="39" customHeight="1" thickBot="1" x14ac:dyDescent="0.3">
      <c r="A46" s="327"/>
      <c r="B46" s="25"/>
      <c r="C46" s="42"/>
      <c r="D46" s="42"/>
      <c r="E46" s="42"/>
      <c r="F46" s="42"/>
      <c r="G46" s="42"/>
      <c r="H46" s="42"/>
      <c r="I46" s="42"/>
      <c r="J46" s="42"/>
    </row>
    <row r="47" spans="1:10" ht="35.25" customHeight="1" x14ac:dyDescent="0.25">
      <c r="A47" s="335" t="s">
        <v>31</v>
      </c>
      <c r="B47" s="336"/>
      <c r="C47" s="43"/>
      <c r="D47" s="44"/>
      <c r="E47" s="44"/>
      <c r="F47" s="44"/>
      <c r="G47" s="44"/>
      <c r="H47" s="44"/>
      <c r="I47" s="44"/>
      <c r="J47" s="45"/>
    </row>
    <row r="48" spans="1:10" ht="35.25" customHeight="1" x14ac:dyDescent="0.25">
      <c r="A48" s="353" t="s">
        <v>32</v>
      </c>
      <c r="B48" s="463"/>
      <c r="C48" s="328">
        <v>0</v>
      </c>
      <c r="D48" s="47">
        <v>1</v>
      </c>
      <c r="E48" s="329">
        <v>1</v>
      </c>
      <c r="F48" s="47">
        <v>1</v>
      </c>
      <c r="G48" s="47">
        <v>3</v>
      </c>
      <c r="H48" s="47">
        <v>0</v>
      </c>
      <c r="I48" s="47">
        <v>1</v>
      </c>
      <c r="J48" s="48">
        <f>SUM(C48:I48)</f>
        <v>7</v>
      </c>
    </row>
    <row r="49" spans="1:10" ht="35.25" customHeight="1" thickBot="1" x14ac:dyDescent="0.3">
      <c r="A49" s="355" t="s">
        <v>33</v>
      </c>
      <c r="B49" s="461"/>
      <c r="C49" s="330">
        <v>0</v>
      </c>
      <c r="D49" s="50">
        <v>6</v>
      </c>
      <c r="E49" s="50">
        <v>2</v>
      </c>
      <c r="F49" s="50">
        <v>2</v>
      </c>
      <c r="G49" s="50">
        <v>3</v>
      </c>
      <c r="H49" s="50">
        <v>0</v>
      </c>
      <c r="I49" s="51">
        <v>1</v>
      </c>
      <c r="J49" s="52">
        <f>SUM(C49:I49)</f>
        <v>14</v>
      </c>
    </row>
    <row r="50" spans="1:10" ht="21.75" customHeight="1" x14ac:dyDescent="0.25">
      <c r="A50" s="53" t="s">
        <v>34</v>
      </c>
      <c r="B50" s="144"/>
      <c r="C50" s="53"/>
      <c r="D50" s="53"/>
      <c r="E50" s="53"/>
      <c r="F50" s="53"/>
      <c r="G50" s="53"/>
      <c r="H50" s="53"/>
      <c r="I50" s="53"/>
      <c r="J50" s="53"/>
    </row>
    <row r="51" spans="1:10" x14ac:dyDescent="0.25">
      <c r="A51" s="53"/>
      <c r="B51" s="53"/>
      <c r="C51" s="53"/>
      <c r="D51" s="53"/>
      <c r="E51" s="53"/>
      <c r="F51" s="53"/>
      <c r="G51" s="53"/>
      <c r="H51" s="53"/>
      <c r="I51" s="53"/>
      <c r="J51" s="53"/>
    </row>
    <row r="52" spans="1:10" ht="69" customHeight="1" x14ac:dyDescent="0.25">
      <c r="A52" s="462" t="s">
        <v>151</v>
      </c>
      <c r="B52" s="462"/>
      <c r="C52" s="462"/>
      <c r="D52" s="462"/>
      <c r="E52" s="462"/>
      <c r="F52" s="462"/>
      <c r="G52" s="462"/>
      <c r="H52" s="462"/>
      <c r="I52" s="462"/>
      <c r="J52" s="462"/>
    </row>
    <row r="53" spans="1:10" ht="18" customHeight="1" x14ac:dyDescent="0.25">
      <c r="A53" s="53" t="s">
        <v>164</v>
      </c>
      <c r="B53"/>
      <c r="D53" s="53"/>
    </row>
    <row r="54" spans="1:10" x14ac:dyDescent="0.25">
      <c r="A54" s="53" t="s">
        <v>163</v>
      </c>
      <c r="B54"/>
      <c r="D54" s="53"/>
    </row>
    <row r="55" spans="1:10" x14ac:dyDescent="0.25">
      <c r="A55" s="53" t="s">
        <v>161</v>
      </c>
      <c r="B55"/>
      <c r="D55" s="53"/>
    </row>
    <row r="56" spans="1:10" x14ac:dyDescent="0.25">
      <c r="A56" s="53" t="s">
        <v>162</v>
      </c>
      <c r="B56"/>
      <c r="D56" s="53"/>
    </row>
  </sheetData>
  <mergeCells count="26">
    <mergeCell ref="A7:A8"/>
    <mergeCell ref="A1:J1"/>
    <mergeCell ref="A2:J2"/>
    <mergeCell ref="A3:B4"/>
    <mergeCell ref="C3:J3"/>
    <mergeCell ref="A5:A6"/>
    <mergeCell ref="A31:A32"/>
    <mergeCell ref="A9:A10"/>
    <mergeCell ref="A11:A12"/>
    <mergeCell ref="A13:A14"/>
    <mergeCell ref="A15:A16"/>
    <mergeCell ref="A17:A18"/>
    <mergeCell ref="A19:A20"/>
    <mergeCell ref="A21:A22"/>
    <mergeCell ref="A23:A24"/>
    <mergeCell ref="A25:A26"/>
    <mergeCell ref="A27:A28"/>
    <mergeCell ref="A29:A30"/>
    <mergeCell ref="A49:B49"/>
    <mergeCell ref="A52:J52"/>
    <mergeCell ref="A33:A34"/>
    <mergeCell ref="A35:A36"/>
    <mergeCell ref="A37:A38"/>
    <mergeCell ref="A39:A40"/>
    <mergeCell ref="A47:B47"/>
    <mergeCell ref="A48:B48"/>
  </mergeCells>
  <pageMargins left="0.70866141732283472" right="0.70866141732283472" top="0.74803149606299213" bottom="0.74803149606299213" header="0.31496062992125984" footer="0.31496062992125984"/>
  <pageSetup paperSize="8" scale="51"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19"/>
  <sheetViews>
    <sheetView zoomScale="68" zoomScaleNormal="68" workbookViewId="0">
      <selection sqref="A1:J1"/>
    </sheetView>
  </sheetViews>
  <sheetFormatPr baseColWidth="10" defaultRowHeight="15" x14ac:dyDescent="0.25"/>
  <cols>
    <col min="1" max="1" width="34.28515625" customWidth="1"/>
    <col min="2" max="2" width="10.5703125" style="56" customWidth="1"/>
    <col min="3" max="4" width="23" customWidth="1"/>
    <col min="5" max="5" width="27.5703125" customWidth="1"/>
    <col min="6" max="10" width="23" customWidth="1"/>
  </cols>
  <sheetData>
    <row r="1" spans="1:10" ht="46.5" customHeight="1" x14ac:dyDescent="0.25">
      <c r="A1" s="358" t="s">
        <v>115</v>
      </c>
      <c r="B1" s="358"/>
      <c r="C1" s="358"/>
      <c r="D1" s="358"/>
      <c r="E1" s="358"/>
      <c r="F1" s="358"/>
      <c r="G1" s="358"/>
      <c r="H1" s="358"/>
      <c r="I1" s="358"/>
      <c r="J1" s="358"/>
    </row>
    <row r="2" spans="1:10" ht="46.5" customHeight="1" thickBot="1" x14ac:dyDescent="0.3">
      <c r="A2" s="358" t="s">
        <v>116</v>
      </c>
      <c r="B2" s="358"/>
      <c r="C2" s="359"/>
      <c r="D2" s="359"/>
      <c r="E2" s="359"/>
      <c r="F2" s="359"/>
      <c r="G2" s="359"/>
      <c r="H2" s="359"/>
      <c r="I2" s="359"/>
      <c r="J2" s="359"/>
    </row>
    <row r="3" spans="1:10" ht="51.75" customHeight="1" thickBot="1" x14ac:dyDescent="0.3">
      <c r="A3" s="360" t="s">
        <v>117</v>
      </c>
      <c r="B3" s="361"/>
      <c r="C3" s="364" t="s">
        <v>2</v>
      </c>
      <c r="D3" s="364"/>
      <c r="E3" s="364"/>
      <c r="F3" s="364"/>
      <c r="G3" s="364"/>
      <c r="H3" s="364"/>
      <c r="I3" s="364"/>
      <c r="J3" s="365"/>
    </row>
    <row r="4" spans="1:10" ht="48" customHeight="1" thickBot="1" x14ac:dyDescent="0.3">
      <c r="A4" s="362"/>
      <c r="B4" s="363"/>
      <c r="C4" s="228" t="s">
        <v>3</v>
      </c>
      <c r="D4" s="229" t="s">
        <v>4</v>
      </c>
      <c r="E4" s="230" t="s">
        <v>75</v>
      </c>
      <c r="F4" s="229" t="s">
        <v>118</v>
      </c>
      <c r="G4" s="230" t="s">
        <v>7</v>
      </c>
      <c r="H4" s="230" t="s">
        <v>8</v>
      </c>
      <c r="I4" s="231" t="s">
        <v>9</v>
      </c>
      <c r="J4" s="232" t="s">
        <v>10</v>
      </c>
    </row>
    <row r="5" spans="1:10" ht="25.5" customHeight="1" x14ac:dyDescent="0.25">
      <c r="A5" s="366" t="s">
        <v>119</v>
      </c>
      <c r="B5" s="7" t="s">
        <v>12</v>
      </c>
      <c r="C5" s="8" t="s">
        <v>13</v>
      </c>
      <c r="D5" s="8">
        <v>0</v>
      </c>
      <c r="E5" s="8">
        <v>0</v>
      </c>
      <c r="F5" s="8">
        <v>0</v>
      </c>
      <c r="G5" s="8">
        <v>6</v>
      </c>
      <c r="H5" s="8" t="s">
        <v>13</v>
      </c>
      <c r="I5" s="145">
        <v>0</v>
      </c>
      <c r="J5" s="233">
        <f>SUM(C5:I5)</f>
        <v>6</v>
      </c>
    </row>
    <row r="6" spans="1:10" ht="25.5" customHeight="1" x14ac:dyDescent="0.25">
      <c r="A6" s="367"/>
      <c r="B6" s="10" t="s">
        <v>14</v>
      </c>
      <c r="C6" s="234" t="s">
        <v>15</v>
      </c>
      <c r="D6" s="235" t="s">
        <v>15</v>
      </c>
      <c r="E6" s="235" t="s">
        <v>15</v>
      </c>
      <c r="F6" s="235" t="s">
        <v>15</v>
      </c>
      <c r="G6" s="235">
        <f t="shared" ref="G6" si="0">G5/G$9</f>
        <v>0.3</v>
      </c>
      <c r="H6" s="234" t="s">
        <v>15</v>
      </c>
      <c r="I6" s="236" t="s">
        <v>15</v>
      </c>
      <c r="J6" s="237">
        <f>J5/J$9</f>
        <v>0.3</v>
      </c>
    </row>
    <row r="7" spans="1:10" ht="25.5" customHeight="1" x14ac:dyDescent="0.25">
      <c r="A7" s="367" t="s">
        <v>120</v>
      </c>
      <c r="B7" s="13" t="s">
        <v>12</v>
      </c>
      <c r="C7" s="238" t="s">
        <v>13</v>
      </c>
      <c r="D7" s="238">
        <v>0</v>
      </c>
      <c r="E7" s="238">
        <v>0</v>
      </c>
      <c r="F7" s="238">
        <v>0</v>
      </c>
      <c r="G7" s="238">
        <v>14</v>
      </c>
      <c r="H7" s="238" t="s">
        <v>13</v>
      </c>
      <c r="I7" s="150">
        <v>0</v>
      </c>
      <c r="J7" s="239">
        <f>SUM(C7:I7)</f>
        <v>14</v>
      </c>
    </row>
    <row r="8" spans="1:10" ht="25.5" customHeight="1" x14ac:dyDescent="0.25">
      <c r="A8" s="367"/>
      <c r="B8" s="10" t="s">
        <v>14</v>
      </c>
      <c r="C8" s="161" t="s">
        <v>15</v>
      </c>
      <c r="D8" s="161" t="s">
        <v>15</v>
      </c>
      <c r="E8" s="161" t="s">
        <v>15</v>
      </c>
      <c r="F8" s="161" t="s">
        <v>15</v>
      </c>
      <c r="G8" s="161">
        <f>G7/G$9</f>
        <v>0.7</v>
      </c>
      <c r="H8" s="161" t="s">
        <v>15</v>
      </c>
      <c r="I8" s="240" t="s">
        <v>15</v>
      </c>
      <c r="J8" s="241">
        <f>J7/J$9</f>
        <v>0.7</v>
      </c>
    </row>
    <row r="9" spans="1:10" ht="25.5" customHeight="1" x14ac:dyDescent="0.25">
      <c r="A9" s="351" t="s">
        <v>121</v>
      </c>
      <c r="B9" s="13" t="s">
        <v>12</v>
      </c>
      <c r="C9" s="156" t="s">
        <v>13</v>
      </c>
      <c r="D9" s="156">
        <f t="shared" ref="D9:I9" si="1">D5+D7</f>
        <v>0</v>
      </c>
      <c r="E9" s="156">
        <f t="shared" si="1"/>
        <v>0</v>
      </c>
      <c r="F9" s="156">
        <f t="shared" si="1"/>
        <v>0</v>
      </c>
      <c r="G9" s="156">
        <f t="shared" si="1"/>
        <v>20</v>
      </c>
      <c r="H9" s="156" t="s">
        <v>13</v>
      </c>
      <c r="I9" s="157">
        <f t="shared" si="1"/>
        <v>0</v>
      </c>
      <c r="J9" s="242">
        <f>SUM(C9:I9)</f>
        <v>20</v>
      </c>
    </row>
    <row r="10" spans="1:10" ht="25.5" customHeight="1" thickBot="1" x14ac:dyDescent="0.3">
      <c r="A10" s="352"/>
      <c r="B10" s="152" t="s">
        <v>14</v>
      </c>
      <c r="C10" s="22" t="s">
        <v>15</v>
      </c>
      <c r="D10" s="243" t="s">
        <v>15</v>
      </c>
      <c r="E10" s="243" t="s">
        <v>15</v>
      </c>
      <c r="F10" s="243" t="s">
        <v>15</v>
      </c>
      <c r="G10" s="243">
        <f t="shared" ref="G10" si="2">G9/G$9</f>
        <v>1</v>
      </c>
      <c r="H10" s="22" t="s">
        <v>15</v>
      </c>
      <c r="I10" s="244" t="s">
        <v>15</v>
      </c>
      <c r="J10" s="245">
        <f t="shared" ref="J10" si="3">J9/J$9</f>
        <v>1</v>
      </c>
    </row>
    <row r="11" spans="1:10" ht="39.75" customHeight="1" thickBot="1" x14ac:dyDescent="0.3">
      <c r="A11" s="246"/>
      <c r="B11" s="25"/>
      <c r="C11" s="26"/>
      <c r="D11" s="26"/>
      <c r="E11" s="26"/>
      <c r="F11" s="26"/>
      <c r="G11" s="247"/>
      <c r="H11" s="247"/>
      <c r="I11" s="26"/>
      <c r="J11" s="26"/>
    </row>
    <row r="12" spans="1:10" ht="39" customHeight="1" x14ac:dyDescent="0.25">
      <c r="A12" s="335" t="s">
        <v>31</v>
      </c>
      <c r="B12" s="336"/>
      <c r="C12" s="336"/>
      <c r="D12" s="44"/>
      <c r="E12" s="44"/>
      <c r="F12" s="44"/>
      <c r="G12" s="44"/>
      <c r="H12" s="44"/>
      <c r="I12" s="44"/>
      <c r="J12" s="45"/>
    </row>
    <row r="13" spans="1:10" ht="39" customHeight="1" x14ac:dyDescent="0.25">
      <c r="A13" s="353" t="s">
        <v>32</v>
      </c>
      <c r="B13" s="354"/>
      <c r="C13" s="226">
        <v>0</v>
      </c>
      <c r="D13" s="47">
        <v>1</v>
      </c>
      <c r="E13" s="47">
        <v>2</v>
      </c>
      <c r="F13" s="47">
        <v>1</v>
      </c>
      <c r="G13" s="47">
        <v>3</v>
      </c>
      <c r="H13" s="47">
        <v>0</v>
      </c>
      <c r="I13" s="47">
        <v>1</v>
      </c>
      <c r="J13" s="48">
        <f>SUM(C13:I13)</f>
        <v>8</v>
      </c>
    </row>
    <row r="14" spans="1:10" ht="39" customHeight="1" thickBot="1" x14ac:dyDescent="0.3">
      <c r="A14" s="355" t="s">
        <v>33</v>
      </c>
      <c r="B14" s="356"/>
      <c r="C14" s="49">
        <v>0</v>
      </c>
      <c r="D14" s="50">
        <v>6</v>
      </c>
      <c r="E14" s="50">
        <v>2</v>
      </c>
      <c r="F14" s="50">
        <v>2</v>
      </c>
      <c r="G14" s="50">
        <v>3</v>
      </c>
      <c r="H14" s="50">
        <v>0</v>
      </c>
      <c r="I14" s="51">
        <v>1</v>
      </c>
      <c r="J14" s="52">
        <f>SUM(C14:I14)</f>
        <v>14</v>
      </c>
    </row>
    <row r="15" spans="1:10" ht="31.5" customHeight="1" x14ac:dyDescent="0.25">
      <c r="A15" s="53" t="s">
        <v>34</v>
      </c>
      <c r="B15" s="54"/>
      <c r="C15" s="55"/>
      <c r="D15" s="55"/>
      <c r="E15" s="55"/>
      <c r="F15" s="55"/>
      <c r="G15" s="55"/>
      <c r="H15" s="55"/>
      <c r="I15" s="55"/>
      <c r="J15" s="55"/>
    </row>
    <row r="16" spans="1:10" ht="16.5" customHeight="1" x14ac:dyDescent="0.25">
      <c r="B16" s="54"/>
      <c r="C16" s="227"/>
      <c r="D16" s="227"/>
      <c r="E16" s="227"/>
      <c r="F16" s="227"/>
      <c r="G16" s="227"/>
      <c r="H16" s="227"/>
      <c r="I16" s="227"/>
      <c r="J16" s="227"/>
    </row>
    <row r="17" spans="1:10" s="248" customFormat="1" ht="51.75" customHeight="1" x14ac:dyDescent="0.25">
      <c r="A17" s="357" t="s">
        <v>122</v>
      </c>
      <c r="B17" s="357"/>
      <c r="C17" s="357"/>
      <c r="D17" s="357"/>
      <c r="E17" s="357"/>
      <c r="F17" s="357"/>
      <c r="G17" s="357"/>
      <c r="H17" s="357"/>
      <c r="I17" s="357"/>
      <c r="J17" s="357"/>
    </row>
    <row r="19" spans="1:10" x14ac:dyDescent="0.25">
      <c r="A19" s="53" t="s">
        <v>152</v>
      </c>
      <c r="B19"/>
    </row>
  </sheetData>
  <mergeCells count="11">
    <mergeCell ref="A7:A8"/>
    <mergeCell ref="A1:J1"/>
    <mergeCell ref="A2:J2"/>
    <mergeCell ref="A3:B4"/>
    <mergeCell ref="C3:J3"/>
    <mergeCell ref="A5:A6"/>
    <mergeCell ref="A9:A10"/>
    <mergeCell ref="A12:C12"/>
    <mergeCell ref="A13:B13"/>
    <mergeCell ref="A14:B14"/>
    <mergeCell ref="A17:J17"/>
  </mergeCells>
  <pageMargins left="0.70866141732283472" right="0.70866141732283472" top="0.74803149606299213" bottom="0.74803149606299213" header="0.31496062992125984" footer="0.31496062992125984"/>
  <pageSetup paperSize="9" scale="56"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9"/>
  <sheetViews>
    <sheetView zoomScale="60" zoomScaleNormal="60" workbookViewId="0">
      <selection sqref="A1:J1"/>
    </sheetView>
  </sheetViews>
  <sheetFormatPr baseColWidth="10" defaultRowHeight="15" x14ac:dyDescent="0.25"/>
  <cols>
    <col min="1" max="1" width="32.42578125" customWidth="1"/>
    <col min="2" max="2" width="13.28515625" style="56" customWidth="1"/>
    <col min="3" max="3" width="24.28515625" customWidth="1"/>
    <col min="4" max="4" width="20.7109375" customWidth="1"/>
    <col min="5" max="5" width="29.85546875" customWidth="1"/>
    <col min="6" max="6" width="23.28515625" customWidth="1"/>
    <col min="7" max="7" width="22" customWidth="1"/>
    <col min="8" max="8" width="26.42578125" customWidth="1"/>
    <col min="9" max="9" width="27.42578125" customWidth="1"/>
    <col min="10" max="10" width="23.7109375" customWidth="1"/>
  </cols>
  <sheetData>
    <row r="1" spans="1:10" ht="51.75" customHeight="1" x14ac:dyDescent="0.25">
      <c r="A1" s="372" t="s">
        <v>104</v>
      </c>
      <c r="B1" s="372"/>
      <c r="C1" s="372"/>
      <c r="D1" s="372"/>
      <c r="E1" s="372"/>
      <c r="F1" s="372"/>
      <c r="G1" s="372"/>
      <c r="H1" s="372"/>
      <c r="I1" s="372"/>
      <c r="J1" s="372"/>
    </row>
    <row r="2" spans="1:10" ht="45" customHeight="1" thickBot="1" x14ac:dyDescent="0.3">
      <c r="A2" s="372" t="s">
        <v>105</v>
      </c>
      <c r="B2" s="372"/>
      <c r="C2" s="373"/>
      <c r="D2" s="373"/>
      <c r="E2" s="373"/>
      <c r="F2" s="373"/>
      <c r="G2" s="373"/>
      <c r="H2" s="373"/>
      <c r="I2" s="373"/>
      <c r="J2" s="373"/>
    </row>
    <row r="3" spans="1:10" ht="51.75" customHeight="1" thickBot="1" x14ac:dyDescent="0.3">
      <c r="A3" s="370" t="s">
        <v>106</v>
      </c>
      <c r="B3" s="374"/>
      <c r="C3" s="377" t="s">
        <v>2</v>
      </c>
      <c r="D3" s="378"/>
      <c r="E3" s="378"/>
      <c r="F3" s="378"/>
      <c r="G3" s="378"/>
      <c r="H3" s="378"/>
      <c r="I3" s="378"/>
      <c r="J3" s="379"/>
    </row>
    <row r="4" spans="1:10" ht="48" customHeight="1" thickBot="1" x14ac:dyDescent="0.3">
      <c r="A4" s="375"/>
      <c r="B4" s="376"/>
      <c r="C4" s="1" t="s">
        <v>3</v>
      </c>
      <c r="D4" s="3" t="s">
        <v>4</v>
      </c>
      <c r="E4" s="2" t="s">
        <v>5</v>
      </c>
      <c r="F4" s="2" t="s">
        <v>6</v>
      </c>
      <c r="G4" s="3" t="s">
        <v>7</v>
      </c>
      <c r="H4" s="3" t="s">
        <v>8</v>
      </c>
      <c r="I4" s="5" t="s">
        <v>9</v>
      </c>
      <c r="J4" s="6" t="s">
        <v>10</v>
      </c>
    </row>
    <row r="5" spans="1:10" ht="25.5" customHeight="1" x14ac:dyDescent="0.25">
      <c r="A5" s="380" t="s">
        <v>86</v>
      </c>
      <c r="B5" s="7" t="s">
        <v>12</v>
      </c>
      <c r="C5" s="8" t="s">
        <v>13</v>
      </c>
      <c r="D5" s="8">
        <v>6</v>
      </c>
      <c r="E5" s="8">
        <v>8</v>
      </c>
      <c r="F5" s="8">
        <v>16</v>
      </c>
      <c r="G5" s="8">
        <v>480</v>
      </c>
      <c r="H5" s="8" t="s">
        <v>13</v>
      </c>
      <c r="I5" s="145">
        <v>38</v>
      </c>
      <c r="J5" s="9">
        <f>SUM(C5:I5)</f>
        <v>548</v>
      </c>
    </row>
    <row r="6" spans="1:10" ht="25.5" customHeight="1" x14ac:dyDescent="0.25">
      <c r="A6" s="381"/>
      <c r="B6" s="10" t="s">
        <v>14</v>
      </c>
      <c r="C6" s="11" t="s">
        <v>15</v>
      </c>
      <c r="D6" s="11">
        <f>D5/D$11</f>
        <v>0.6</v>
      </c>
      <c r="E6" s="11">
        <f>E5/E$11</f>
        <v>0.47058823529411764</v>
      </c>
      <c r="F6" s="11">
        <f>F5/F$11</f>
        <v>0.5</v>
      </c>
      <c r="G6" s="11">
        <f>G5/G$11</f>
        <v>0.59701492537313428</v>
      </c>
      <c r="H6" s="11" t="s">
        <v>15</v>
      </c>
      <c r="I6" s="146">
        <f>I5/I$11</f>
        <v>0.43678160919540232</v>
      </c>
      <c r="J6" s="12">
        <f>J5/J$11</f>
        <v>0.57684210526315793</v>
      </c>
    </row>
    <row r="7" spans="1:10" ht="25.5" customHeight="1" x14ac:dyDescent="0.25">
      <c r="A7" s="382" t="s">
        <v>87</v>
      </c>
      <c r="B7" s="148" t="s">
        <v>12</v>
      </c>
      <c r="C7" s="149" t="s">
        <v>13</v>
      </c>
      <c r="D7" s="149">
        <v>4</v>
      </c>
      <c r="E7" s="149">
        <v>9</v>
      </c>
      <c r="F7" s="149">
        <v>16</v>
      </c>
      <c r="G7" s="149">
        <v>324</v>
      </c>
      <c r="H7" s="149" t="s">
        <v>13</v>
      </c>
      <c r="I7" s="150">
        <v>49</v>
      </c>
      <c r="J7" s="151">
        <f>SUM(C7:I7)</f>
        <v>402</v>
      </c>
    </row>
    <row r="8" spans="1:10" ht="25.5" customHeight="1" x14ac:dyDescent="0.25">
      <c r="A8" s="381"/>
      <c r="B8" s="10" t="s">
        <v>14</v>
      </c>
      <c r="C8" s="11" t="s">
        <v>15</v>
      </c>
      <c r="D8" s="11">
        <f>D7/D$11</f>
        <v>0.4</v>
      </c>
      <c r="E8" s="11">
        <f>E7/E$11</f>
        <v>0.52941176470588236</v>
      </c>
      <c r="F8" s="11">
        <f>F7/F$11</f>
        <v>0.5</v>
      </c>
      <c r="G8" s="11">
        <f>G7/G$11</f>
        <v>0.40298507462686567</v>
      </c>
      <c r="H8" s="11" t="s">
        <v>15</v>
      </c>
      <c r="I8" s="146">
        <f>I7/I$11</f>
        <v>0.56321839080459768</v>
      </c>
      <c r="J8" s="12">
        <f>J7/J$11</f>
        <v>0.42315789473684212</v>
      </c>
    </row>
    <row r="9" spans="1:10" ht="25.5" customHeight="1" x14ac:dyDescent="0.25">
      <c r="A9" s="368" t="s">
        <v>107</v>
      </c>
      <c r="B9" s="13" t="s">
        <v>12</v>
      </c>
      <c r="C9" s="14" t="s">
        <v>13</v>
      </c>
      <c r="D9" s="14">
        <v>0</v>
      </c>
      <c r="E9" s="14">
        <v>0</v>
      </c>
      <c r="F9" s="14">
        <v>0</v>
      </c>
      <c r="G9" s="14">
        <v>0</v>
      </c>
      <c r="H9" s="14" t="s">
        <v>13</v>
      </c>
      <c r="I9" s="147">
        <v>0</v>
      </c>
      <c r="J9" s="15">
        <v>0</v>
      </c>
    </row>
    <row r="10" spans="1:10" ht="25.5" customHeight="1" thickBot="1" x14ac:dyDescent="0.3">
      <c r="A10" s="369"/>
      <c r="B10" s="152" t="s">
        <v>14</v>
      </c>
      <c r="C10" s="153" t="s">
        <v>15</v>
      </c>
      <c r="D10" s="153">
        <f>D9/D$11</f>
        <v>0</v>
      </c>
      <c r="E10" s="153">
        <f>E9/E$11</f>
        <v>0</v>
      </c>
      <c r="F10" s="153">
        <f>F9/F$11</f>
        <v>0</v>
      </c>
      <c r="G10" s="153">
        <f>G9/G$11</f>
        <v>0</v>
      </c>
      <c r="H10" s="153" t="s">
        <v>15</v>
      </c>
      <c r="I10" s="154">
        <f>I9/I$11</f>
        <v>0</v>
      </c>
      <c r="J10" s="154">
        <f>J9/J$11</f>
        <v>0</v>
      </c>
    </row>
    <row r="11" spans="1:10" ht="25.5" customHeight="1" x14ac:dyDescent="0.25">
      <c r="A11" s="370" t="s">
        <v>108</v>
      </c>
      <c r="B11" s="7" t="s">
        <v>12</v>
      </c>
      <c r="C11" s="19" t="s">
        <v>13</v>
      </c>
      <c r="D11" s="19">
        <f>D5+D7+D9</f>
        <v>10</v>
      </c>
      <c r="E11" s="19">
        <f>E5+E7+E9</f>
        <v>17</v>
      </c>
      <c r="F11" s="19">
        <f>F5+F7+F9</f>
        <v>32</v>
      </c>
      <c r="G11" s="19">
        <f>G5+G7+G9</f>
        <v>804</v>
      </c>
      <c r="H11" s="19" t="s">
        <v>13</v>
      </c>
      <c r="I11" s="122">
        <f>I5+I7+I9</f>
        <v>87</v>
      </c>
      <c r="J11" s="158">
        <f>J5+J7+J9</f>
        <v>950</v>
      </c>
    </row>
    <row r="12" spans="1:10" ht="25.5" customHeight="1" thickBot="1" x14ac:dyDescent="0.3">
      <c r="A12" s="371"/>
      <c r="B12" s="152" t="s">
        <v>14</v>
      </c>
      <c r="C12" s="22" t="s">
        <v>15</v>
      </c>
      <c r="D12" s="22">
        <f t="shared" ref="D12:I12" si="0">D11/D$11</f>
        <v>1</v>
      </c>
      <c r="E12" s="22">
        <f t="shared" si="0"/>
        <v>1</v>
      </c>
      <c r="F12" s="22">
        <f t="shared" si="0"/>
        <v>1</v>
      </c>
      <c r="G12" s="22">
        <f t="shared" si="0"/>
        <v>1</v>
      </c>
      <c r="H12" s="22" t="s">
        <v>15</v>
      </c>
      <c r="I12" s="124">
        <f t="shared" si="0"/>
        <v>1</v>
      </c>
      <c r="J12" s="23">
        <f>J11/J$11</f>
        <v>1</v>
      </c>
    </row>
    <row r="13" spans="1:10" ht="36" customHeight="1" thickBot="1" x14ac:dyDescent="0.3">
      <c r="A13" s="24"/>
      <c r="B13" s="25"/>
      <c r="C13" s="26"/>
      <c r="D13" s="26"/>
      <c r="E13" s="26"/>
      <c r="F13" s="26"/>
      <c r="G13" s="26"/>
      <c r="H13" s="26"/>
      <c r="I13" s="26"/>
      <c r="J13" s="26"/>
    </row>
    <row r="14" spans="1:10" ht="41.25" customHeight="1" thickBot="1" x14ac:dyDescent="0.3">
      <c r="A14" s="212" t="s">
        <v>109</v>
      </c>
      <c r="B14" s="213" t="s">
        <v>12</v>
      </c>
      <c r="C14" s="214" t="s">
        <v>13</v>
      </c>
      <c r="D14" s="214">
        <v>0</v>
      </c>
      <c r="E14" s="214">
        <v>0</v>
      </c>
      <c r="F14" s="214">
        <v>0</v>
      </c>
      <c r="G14" s="214">
        <v>0</v>
      </c>
      <c r="H14" s="214" t="s">
        <v>110</v>
      </c>
      <c r="I14" s="215">
        <v>0</v>
      </c>
      <c r="J14" s="216">
        <f>SUM(C14:I14)</f>
        <v>0</v>
      </c>
    </row>
    <row r="15" spans="1:10" ht="51" customHeight="1" thickBot="1" x14ac:dyDescent="0.3">
      <c r="A15" s="217" t="s">
        <v>111</v>
      </c>
      <c r="B15" s="213" t="s">
        <v>12</v>
      </c>
      <c r="C15" s="218" t="s">
        <v>13</v>
      </c>
      <c r="D15" s="218">
        <f>D5+D7+D9+D14</f>
        <v>10</v>
      </c>
      <c r="E15" s="218">
        <f>E5+E7+E9+E14</f>
        <v>17</v>
      </c>
      <c r="F15" s="218">
        <f>F5+F7+F9+F14</f>
        <v>32</v>
      </c>
      <c r="G15" s="218">
        <f>G5+G7+G9+G14</f>
        <v>804</v>
      </c>
      <c r="H15" s="218" t="s">
        <v>110</v>
      </c>
      <c r="I15" s="219">
        <f>I5+I7+I9+I14</f>
        <v>87</v>
      </c>
      <c r="J15" s="220">
        <f>SUM(C15:I15)</f>
        <v>950</v>
      </c>
    </row>
    <row r="16" spans="1:10" ht="38.25" customHeight="1" thickBot="1" x14ac:dyDescent="0.3">
      <c r="A16" s="40"/>
      <c r="B16" s="25"/>
      <c r="C16" s="41"/>
      <c r="D16" s="41"/>
      <c r="E16" s="41"/>
      <c r="F16" s="41"/>
      <c r="G16" s="221"/>
      <c r="H16" s="41"/>
      <c r="I16" s="41"/>
      <c r="J16" s="42"/>
    </row>
    <row r="17" spans="1:10" ht="51" customHeight="1" thickBot="1" x14ac:dyDescent="0.3">
      <c r="A17" s="217" t="s">
        <v>112</v>
      </c>
      <c r="B17" s="160" t="s">
        <v>90</v>
      </c>
      <c r="C17" s="222" t="s">
        <v>15</v>
      </c>
      <c r="D17" s="223">
        <f t="shared" ref="D17:J17" si="1">D15/D19</f>
        <v>0.58823529411764708</v>
      </c>
      <c r="E17" s="223">
        <f t="shared" si="1"/>
        <v>3.1598513011152414E-2</v>
      </c>
      <c r="F17" s="223">
        <f t="shared" si="1"/>
        <v>0.53333333333333333</v>
      </c>
      <c r="G17" s="223">
        <f t="shared" si="1"/>
        <v>0.78669275929549898</v>
      </c>
      <c r="H17" s="222" t="s">
        <v>15</v>
      </c>
      <c r="I17" s="224">
        <f t="shared" si="1"/>
        <v>0.59183673469387754</v>
      </c>
      <c r="J17" s="225">
        <f t="shared" si="1"/>
        <v>0.53251121076233188</v>
      </c>
    </row>
    <row r="18" spans="1:10" ht="37.5" customHeight="1" thickBot="1" x14ac:dyDescent="0.3">
      <c r="A18" s="24"/>
      <c r="B18" s="25"/>
      <c r="C18" s="26"/>
      <c r="D18" s="26"/>
      <c r="E18" s="26"/>
      <c r="F18" s="26"/>
      <c r="G18" s="26"/>
      <c r="H18" s="26"/>
      <c r="I18" s="26"/>
      <c r="J18" s="26"/>
    </row>
    <row r="19" spans="1:10" ht="51" customHeight="1" thickBot="1" x14ac:dyDescent="0.3">
      <c r="A19" s="217" t="s">
        <v>113</v>
      </c>
      <c r="B19" s="213" t="s">
        <v>12</v>
      </c>
      <c r="C19" s="218" t="s">
        <v>13</v>
      </c>
      <c r="D19" s="218">
        <v>17</v>
      </c>
      <c r="E19" s="218">
        <v>538</v>
      </c>
      <c r="F19" s="218">
        <v>60</v>
      </c>
      <c r="G19" s="218">
        <v>1022</v>
      </c>
      <c r="H19" s="218" t="s">
        <v>13</v>
      </c>
      <c r="I19" s="219">
        <v>147</v>
      </c>
      <c r="J19" s="220">
        <f>SUM(C19:I19)</f>
        <v>1784</v>
      </c>
    </row>
    <row r="20" spans="1:10" ht="57.75" customHeight="1" thickBot="1" x14ac:dyDescent="0.3"/>
    <row r="21" spans="1:10" ht="49.5" customHeight="1" x14ac:dyDescent="0.25">
      <c r="A21" s="335" t="s">
        <v>31</v>
      </c>
      <c r="B21" s="336"/>
      <c r="C21" s="336"/>
      <c r="D21" s="44"/>
      <c r="E21" s="44"/>
      <c r="F21" s="44"/>
      <c r="G21" s="44"/>
      <c r="H21" s="44"/>
      <c r="I21" s="44"/>
      <c r="J21" s="45"/>
    </row>
    <row r="22" spans="1:10" ht="45" customHeight="1" x14ac:dyDescent="0.25">
      <c r="A22" s="353" t="s">
        <v>32</v>
      </c>
      <c r="B22" s="354"/>
      <c r="C22" s="226">
        <v>0</v>
      </c>
      <c r="D22" s="47">
        <v>1</v>
      </c>
      <c r="E22" s="47">
        <v>1</v>
      </c>
      <c r="F22" s="47">
        <v>1</v>
      </c>
      <c r="G22" s="47">
        <v>3</v>
      </c>
      <c r="H22" s="47">
        <v>0</v>
      </c>
      <c r="I22" s="47">
        <v>1</v>
      </c>
      <c r="J22" s="48">
        <f>SUM(C22:I22)</f>
        <v>7</v>
      </c>
    </row>
    <row r="23" spans="1:10" ht="45" customHeight="1" thickBot="1" x14ac:dyDescent="0.3">
      <c r="A23" s="355" t="s">
        <v>33</v>
      </c>
      <c r="B23" s="356"/>
      <c r="C23" s="49">
        <v>0</v>
      </c>
      <c r="D23" s="50">
        <v>6</v>
      </c>
      <c r="E23" s="50">
        <v>2</v>
      </c>
      <c r="F23" s="50">
        <v>2</v>
      </c>
      <c r="G23" s="50">
        <v>3</v>
      </c>
      <c r="H23" s="50">
        <v>0</v>
      </c>
      <c r="I23" s="51">
        <v>1</v>
      </c>
      <c r="J23" s="52">
        <f>SUM(C23:I23)</f>
        <v>14</v>
      </c>
    </row>
    <row r="24" spans="1:10" ht="31.5" customHeight="1" x14ac:dyDescent="0.25">
      <c r="A24" s="53" t="s">
        <v>34</v>
      </c>
      <c r="B24" s="54"/>
      <c r="C24" s="55"/>
      <c r="D24" s="55"/>
      <c r="E24" s="55"/>
      <c r="F24" s="55"/>
      <c r="G24" s="55"/>
      <c r="H24" s="55"/>
      <c r="I24" s="55"/>
      <c r="J24" s="55"/>
    </row>
    <row r="25" spans="1:10" ht="16.5" customHeight="1" x14ac:dyDescent="0.25">
      <c r="B25" s="54"/>
      <c r="C25" s="227"/>
      <c r="D25" s="227"/>
      <c r="E25" s="227"/>
      <c r="F25" s="227"/>
      <c r="G25" s="227"/>
      <c r="H25" s="227"/>
      <c r="I25" s="227"/>
      <c r="J25" s="227"/>
    </row>
    <row r="26" spans="1:10" ht="45" customHeight="1" x14ac:dyDescent="0.25">
      <c r="A26" s="357" t="s">
        <v>114</v>
      </c>
      <c r="B26" s="357"/>
      <c r="C26" s="357"/>
      <c r="D26" s="357"/>
      <c r="E26" s="357"/>
      <c r="F26" s="357"/>
      <c r="G26" s="357"/>
      <c r="H26" s="357"/>
      <c r="I26" s="357"/>
      <c r="J26" s="357"/>
    </row>
    <row r="28" spans="1:10" x14ac:dyDescent="0.25">
      <c r="A28" s="53" t="s">
        <v>153</v>
      </c>
      <c r="B28"/>
      <c r="D28" s="53"/>
    </row>
    <row r="29" spans="1:10" x14ac:dyDescent="0.25">
      <c r="A29" s="53" t="s">
        <v>154</v>
      </c>
      <c r="B29"/>
      <c r="D29" s="53"/>
    </row>
  </sheetData>
  <mergeCells count="12">
    <mergeCell ref="A26:J26"/>
    <mergeCell ref="A1:J1"/>
    <mergeCell ref="A2:J2"/>
    <mergeCell ref="A3:B4"/>
    <mergeCell ref="C3:J3"/>
    <mergeCell ref="A5:A6"/>
    <mergeCell ref="A7:A8"/>
    <mergeCell ref="A9:A10"/>
    <mergeCell ref="A11:A12"/>
    <mergeCell ref="A21:C21"/>
    <mergeCell ref="A22:B22"/>
    <mergeCell ref="A23:B23"/>
  </mergeCells>
  <pageMargins left="0.70866141732283472" right="0.70866141732283472" top="0.74803149606299213" bottom="0.74803149606299213" header="0.31496062992125984" footer="0.31496062992125984"/>
  <pageSetup paperSize="9" scale="48"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Z43"/>
  <sheetViews>
    <sheetView zoomScale="59" zoomScaleNormal="59" zoomScaleSheetLayoutView="71" workbookViewId="0">
      <selection sqref="A1:Z1"/>
    </sheetView>
  </sheetViews>
  <sheetFormatPr baseColWidth="10" defaultColWidth="11.42578125" defaultRowHeight="15" x14ac:dyDescent="0.25"/>
  <cols>
    <col min="1" max="1" width="36.7109375" customWidth="1"/>
    <col min="2" max="2" width="9.42578125" style="56" customWidth="1"/>
    <col min="3" max="4" width="13.140625" style="56" customWidth="1"/>
    <col min="5" max="26" width="13.140625" customWidth="1"/>
    <col min="27" max="16384" width="11.42578125" style="169"/>
  </cols>
  <sheetData>
    <row r="1" spans="1:26" ht="58.5" customHeight="1" x14ac:dyDescent="0.25">
      <c r="A1" s="416" t="s">
        <v>155</v>
      </c>
      <c r="B1" s="416"/>
      <c r="C1" s="416"/>
      <c r="D1" s="416"/>
      <c r="E1" s="416"/>
      <c r="F1" s="416"/>
      <c r="G1" s="416"/>
      <c r="H1" s="416"/>
      <c r="I1" s="416"/>
      <c r="J1" s="416"/>
      <c r="K1" s="416"/>
      <c r="L1" s="416"/>
      <c r="M1" s="416"/>
      <c r="N1" s="416"/>
      <c r="O1" s="416"/>
      <c r="P1" s="416"/>
      <c r="Q1" s="416"/>
      <c r="R1" s="416"/>
      <c r="S1" s="416"/>
      <c r="T1" s="416"/>
      <c r="U1" s="416"/>
      <c r="V1" s="416"/>
      <c r="W1" s="416"/>
      <c r="X1" s="416"/>
      <c r="Y1" s="416"/>
      <c r="Z1" s="416"/>
    </row>
    <row r="2" spans="1:26" ht="32.25" thickBot="1" x14ac:dyDescent="0.3">
      <c r="A2" s="416" t="s">
        <v>84</v>
      </c>
      <c r="B2" s="417"/>
      <c r="C2" s="417"/>
      <c r="D2" s="417"/>
      <c r="E2" s="417"/>
      <c r="F2" s="417"/>
      <c r="G2" s="417"/>
      <c r="H2" s="417"/>
      <c r="I2" s="417"/>
      <c r="J2" s="417"/>
      <c r="K2" s="417"/>
      <c r="L2" s="417"/>
      <c r="M2" s="417"/>
      <c r="N2" s="417"/>
      <c r="O2" s="417"/>
      <c r="P2" s="417"/>
      <c r="Q2" s="417"/>
      <c r="R2" s="417"/>
      <c r="S2" s="417"/>
      <c r="T2" s="417"/>
      <c r="U2" s="417"/>
      <c r="V2" s="417"/>
      <c r="W2" s="417"/>
      <c r="X2" s="417"/>
      <c r="Y2" s="417"/>
      <c r="Z2" s="417"/>
    </row>
    <row r="3" spans="1:26" ht="51.75" customHeight="1" thickBot="1" x14ac:dyDescent="0.3">
      <c r="A3" s="418" t="s">
        <v>85</v>
      </c>
      <c r="B3" s="419"/>
      <c r="C3" s="424" t="s">
        <v>2</v>
      </c>
      <c r="D3" s="425"/>
      <c r="E3" s="425"/>
      <c r="F3" s="425"/>
      <c r="G3" s="425"/>
      <c r="H3" s="425"/>
      <c r="I3" s="425"/>
      <c r="J3" s="425"/>
      <c r="K3" s="425"/>
      <c r="L3" s="425"/>
      <c r="M3" s="425"/>
      <c r="N3" s="425"/>
      <c r="O3" s="425"/>
      <c r="P3" s="425"/>
      <c r="Q3" s="425"/>
      <c r="R3" s="425"/>
      <c r="S3" s="425"/>
      <c r="T3" s="425"/>
      <c r="U3" s="425"/>
      <c r="V3" s="425"/>
      <c r="W3" s="425"/>
      <c r="X3" s="425"/>
      <c r="Y3" s="425"/>
      <c r="Z3" s="426"/>
    </row>
    <row r="4" spans="1:26" ht="66" customHeight="1" x14ac:dyDescent="0.25">
      <c r="A4" s="420"/>
      <c r="B4" s="421"/>
      <c r="C4" s="409" t="s">
        <v>3</v>
      </c>
      <c r="D4" s="412"/>
      <c r="E4" s="413"/>
      <c r="F4" s="409" t="s">
        <v>4</v>
      </c>
      <c r="G4" s="412"/>
      <c r="H4" s="413"/>
      <c r="I4" s="409" t="s">
        <v>5</v>
      </c>
      <c r="J4" s="412"/>
      <c r="K4" s="413"/>
      <c r="L4" s="409" t="s">
        <v>6</v>
      </c>
      <c r="M4" s="412"/>
      <c r="N4" s="413"/>
      <c r="O4" s="411" t="s">
        <v>7</v>
      </c>
      <c r="P4" s="412"/>
      <c r="Q4" s="413"/>
      <c r="R4" s="409" t="s">
        <v>8</v>
      </c>
      <c r="S4" s="412"/>
      <c r="T4" s="413"/>
      <c r="U4" s="411" t="s">
        <v>9</v>
      </c>
      <c r="V4" s="412"/>
      <c r="W4" s="413"/>
      <c r="X4" s="411" t="s">
        <v>10</v>
      </c>
      <c r="Y4" s="412"/>
      <c r="Z4" s="413"/>
    </row>
    <row r="5" spans="1:26" ht="48" customHeight="1" thickBot="1" x14ac:dyDescent="0.3">
      <c r="A5" s="422"/>
      <c r="B5" s="423"/>
      <c r="C5" s="170" t="s">
        <v>86</v>
      </c>
      <c r="D5" s="171" t="s">
        <v>87</v>
      </c>
      <c r="E5" s="172" t="s">
        <v>88</v>
      </c>
      <c r="F5" s="170" t="s">
        <v>86</v>
      </c>
      <c r="G5" s="171" t="s">
        <v>87</v>
      </c>
      <c r="H5" s="172" t="s">
        <v>88</v>
      </c>
      <c r="I5" s="170" t="s">
        <v>86</v>
      </c>
      <c r="J5" s="171" t="s">
        <v>87</v>
      </c>
      <c r="K5" s="172" t="s">
        <v>88</v>
      </c>
      <c r="L5" s="170" t="s">
        <v>86</v>
      </c>
      <c r="M5" s="171" t="s">
        <v>87</v>
      </c>
      <c r="N5" s="172" t="s">
        <v>88</v>
      </c>
      <c r="O5" s="170" t="s">
        <v>86</v>
      </c>
      <c r="P5" s="171" t="s">
        <v>87</v>
      </c>
      <c r="Q5" s="172" t="s">
        <v>88</v>
      </c>
      <c r="R5" s="170" t="s">
        <v>86</v>
      </c>
      <c r="S5" s="171" t="s">
        <v>87</v>
      </c>
      <c r="T5" s="172" t="s">
        <v>88</v>
      </c>
      <c r="U5" s="170" t="s">
        <v>86</v>
      </c>
      <c r="V5" s="171" t="s">
        <v>87</v>
      </c>
      <c r="W5" s="172" t="s">
        <v>88</v>
      </c>
      <c r="X5" s="170" t="s">
        <v>86</v>
      </c>
      <c r="Y5" s="171" t="s">
        <v>87</v>
      </c>
      <c r="Z5" s="172" t="s">
        <v>88</v>
      </c>
    </row>
    <row r="6" spans="1:26" ht="34.5" customHeight="1" x14ac:dyDescent="0.25">
      <c r="A6" s="414" t="s">
        <v>89</v>
      </c>
      <c r="B6" s="173" t="s">
        <v>37</v>
      </c>
      <c r="C6" s="174" t="s">
        <v>13</v>
      </c>
      <c r="D6" s="175" t="s">
        <v>13</v>
      </c>
      <c r="E6" s="176" t="s">
        <v>13</v>
      </c>
      <c r="F6" s="174">
        <v>0</v>
      </c>
      <c r="G6" s="175">
        <v>0</v>
      </c>
      <c r="H6" s="176">
        <f>+G6+F6</f>
        <v>0</v>
      </c>
      <c r="I6" s="174">
        <v>0</v>
      </c>
      <c r="J6" s="175">
        <v>0</v>
      </c>
      <c r="K6" s="176">
        <f>+J6+I6</f>
        <v>0</v>
      </c>
      <c r="L6" s="174">
        <v>0</v>
      </c>
      <c r="M6" s="175">
        <v>0</v>
      </c>
      <c r="N6" s="176">
        <f>+M6+L6</f>
        <v>0</v>
      </c>
      <c r="O6" s="174">
        <v>3</v>
      </c>
      <c r="P6" s="175">
        <v>3</v>
      </c>
      <c r="Q6" s="176">
        <f>+P6+O6</f>
        <v>6</v>
      </c>
      <c r="R6" s="174" t="s">
        <v>13</v>
      </c>
      <c r="S6" s="175" t="s">
        <v>13</v>
      </c>
      <c r="T6" s="176" t="s">
        <v>13</v>
      </c>
      <c r="U6" s="174">
        <v>0</v>
      </c>
      <c r="V6" s="175">
        <v>0</v>
      </c>
      <c r="W6" s="176">
        <f>+V6+U6</f>
        <v>0</v>
      </c>
      <c r="X6" s="174">
        <f>+F6+L6+O6+U6+I6</f>
        <v>3</v>
      </c>
      <c r="Y6" s="175">
        <f>+G6+M6+P6+V6+J6</f>
        <v>3</v>
      </c>
      <c r="Z6" s="176">
        <f>+Y6+X6</f>
        <v>6</v>
      </c>
    </row>
    <row r="7" spans="1:26" ht="31.9" customHeight="1" x14ac:dyDescent="0.25">
      <c r="A7" s="407"/>
      <c r="B7" s="177" t="s">
        <v>90</v>
      </c>
      <c r="C7" s="178" t="s">
        <v>15</v>
      </c>
      <c r="D7" s="179" t="s">
        <v>15</v>
      </c>
      <c r="E7" s="180" t="s">
        <v>15</v>
      </c>
      <c r="F7" s="178">
        <f t="shared" ref="F7:Z21" si="0">F6/F$28</f>
        <v>0</v>
      </c>
      <c r="G7" s="179">
        <f t="shared" si="0"/>
        <v>0</v>
      </c>
      <c r="H7" s="180">
        <f t="shared" si="0"/>
        <v>0</v>
      </c>
      <c r="I7" s="178">
        <f t="shared" si="0"/>
        <v>0</v>
      </c>
      <c r="J7" s="179">
        <f t="shared" si="0"/>
        <v>0</v>
      </c>
      <c r="K7" s="180">
        <f t="shared" si="0"/>
        <v>0</v>
      </c>
      <c r="L7" s="178">
        <f t="shared" si="0"/>
        <v>0</v>
      </c>
      <c r="M7" s="179">
        <f t="shared" si="0"/>
        <v>0</v>
      </c>
      <c r="N7" s="180">
        <f t="shared" si="0"/>
        <v>0</v>
      </c>
      <c r="O7" s="178">
        <f t="shared" si="0"/>
        <v>5.8479532163742687E-3</v>
      </c>
      <c r="P7" s="179">
        <f t="shared" si="0"/>
        <v>7.4999999999999997E-3</v>
      </c>
      <c r="Q7" s="180">
        <f t="shared" si="0"/>
        <v>6.5717415115005475E-3</v>
      </c>
      <c r="R7" s="178" t="s">
        <v>15</v>
      </c>
      <c r="S7" s="179" t="s">
        <v>15</v>
      </c>
      <c r="T7" s="180" t="s">
        <v>15</v>
      </c>
      <c r="U7" s="178">
        <f t="shared" si="0"/>
        <v>0</v>
      </c>
      <c r="V7" s="179">
        <f t="shared" si="0"/>
        <v>0</v>
      </c>
      <c r="W7" s="180">
        <f t="shared" si="0"/>
        <v>0</v>
      </c>
      <c r="X7" s="178">
        <f t="shared" si="0"/>
        <v>4.5248868778280547E-3</v>
      </c>
      <c r="Y7" s="179">
        <f t="shared" si="0"/>
        <v>5.1724137931034482E-3</v>
      </c>
      <c r="Z7" s="180">
        <f t="shared" si="0"/>
        <v>4.8270313757039418E-3</v>
      </c>
    </row>
    <row r="8" spans="1:26" ht="28.5" customHeight="1" x14ac:dyDescent="0.25">
      <c r="A8" s="415" t="s">
        <v>91</v>
      </c>
      <c r="B8" s="181" t="s">
        <v>37</v>
      </c>
      <c r="C8" s="182" t="s">
        <v>13</v>
      </c>
      <c r="D8" s="183" t="s">
        <v>13</v>
      </c>
      <c r="E8" s="184" t="s">
        <v>13</v>
      </c>
      <c r="F8" s="182">
        <v>1</v>
      </c>
      <c r="G8" s="183">
        <v>1</v>
      </c>
      <c r="H8" s="184">
        <f>+G8+F8</f>
        <v>2</v>
      </c>
      <c r="I8" s="182">
        <v>5</v>
      </c>
      <c r="J8" s="183">
        <v>10</v>
      </c>
      <c r="K8" s="184">
        <f>+J8+I8</f>
        <v>15</v>
      </c>
      <c r="L8" s="182">
        <v>1</v>
      </c>
      <c r="M8" s="183">
        <v>0</v>
      </c>
      <c r="N8" s="184">
        <f>+M8+L8</f>
        <v>1</v>
      </c>
      <c r="O8" s="182">
        <v>102</v>
      </c>
      <c r="P8" s="183">
        <v>59</v>
      </c>
      <c r="Q8" s="184">
        <f>+P8+O8</f>
        <v>161</v>
      </c>
      <c r="R8" s="182" t="s">
        <v>13</v>
      </c>
      <c r="S8" s="183" t="s">
        <v>13</v>
      </c>
      <c r="T8" s="184" t="s">
        <v>13</v>
      </c>
      <c r="U8" s="182">
        <v>2</v>
      </c>
      <c r="V8" s="183">
        <v>6</v>
      </c>
      <c r="W8" s="184">
        <f>+V8+U8</f>
        <v>8</v>
      </c>
      <c r="X8" s="182">
        <f>+F8+L8+O8+U8+I8</f>
        <v>111</v>
      </c>
      <c r="Y8" s="183">
        <f>+G8+M8+P8+V8+J8</f>
        <v>76</v>
      </c>
      <c r="Z8" s="184">
        <f>+Y8+X8</f>
        <v>187</v>
      </c>
    </row>
    <row r="9" spans="1:26" ht="31.5" customHeight="1" x14ac:dyDescent="0.25">
      <c r="A9" s="407"/>
      <c r="B9" s="177" t="s">
        <v>90</v>
      </c>
      <c r="C9" s="178" t="s">
        <v>15</v>
      </c>
      <c r="D9" s="179" t="s">
        <v>15</v>
      </c>
      <c r="E9" s="180" t="s">
        <v>15</v>
      </c>
      <c r="F9" s="178">
        <f t="shared" ref="F9:Y9" si="1">F8/F$28</f>
        <v>0.1</v>
      </c>
      <c r="G9" s="179">
        <f t="shared" si="1"/>
        <v>0.2</v>
      </c>
      <c r="H9" s="180">
        <f t="shared" si="1"/>
        <v>0.13333333333333333</v>
      </c>
      <c r="I9" s="178">
        <f t="shared" si="1"/>
        <v>0.10638297872340426</v>
      </c>
      <c r="J9" s="179">
        <f t="shared" si="1"/>
        <v>0.15384615384615385</v>
      </c>
      <c r="K9" s="180">
        <f t="shared" si="1"/>
        <v>0.13392857142857142</v>
      </c>
      <c r="L9" s="178">
        <f t="shared" si="1"/>
        <v>2.8571428571428571E-2</v>
      </c>
      <c r="M9" s="179">
        <f t="shared" si="1"/>
        <v>0</v>
      </c>
      <c r="N9" s="180">
        <f t="shared" si="1"/>
        <v>1.6949152542372881E-2</v>
      </c>
      <c r="O9" s="178">
        <f t="shared" si="1"/>
        <v>0.19883040935672514</v>
      </c>
      <c r="P9" s="179">
        <f t="shared" si="1"/>
        <v>0.14749999999999999</v>
      </c>
      <c r="Q9" s="180">
        <f t="shared" si="1"/>
        <v>0.17634173055859803</v>
      </c>
      <c r="R9" s="178" t="s">
        <v>15</v>
      </c>
      <c r="S9" s="179" t="s">
        <v>15</v>
      </c>
      <c r="T9" s="180" t="s">
        <v>15</v>
      </c>
      <c r="U9" s="178">
        <f t="shared" si="1"/>
        <v>3.4482758620689655E-2</v>
      </c>
      <c r="V9" s="179">
        <f t="shared" si="1"/>
        <v>6.9767441860465115E-2</v>
      </c>
      <c r="W9" s="180">
        <f t="shared" si="1"/>
        <v>5.5555555555555552E-2</v>
      </c>
      <c r="X9" s="178">
        <f t="shared" si="1"/>
        <v>0.167420814479638</v>
      </c>
      <c r="Y9" s="179">
        <f t="shared" si="1"/>
        <v>0.1310344827586207</v>
      </c>
      <c r="Z9" s="180">
        <f t="shared" si="0"/>
        <v>0.15044247787610621</v>
      </c>
    </row>
    <row r="10" spans="1:26" ht="31.5" customHeight="1" x14ac:dyDescent="0.25">
      <c r="A10" s="415" t="s">
        <v>92</v>
      </c>
      <c r="B10" s="181" t="s">
        <v>37</v>
      </c>
      <c r="C10" s="182" t="s">
        <v>13</v>
      </c>
      <c r="D10" s="183" t="s">
        <v>13</v>
      </c>
      <c r="E10" s="184" t="s">
        <v>13</v>
      </c>
      <c r="F10" s="182">
        <v>0</v>
      </c>
      <c r="G10" s="183">
        <v>0</v>
      </c>
      <c r="H10" s="184">
        <f>+G10+F10</f>
        <v>0</v>
      </c>
      <c r="I10" s="182">
        <v>5</v>
      </c>
      <c r="J10" s="183">
        <v>9</v>
      </c>
      <c r="K10" s="184">
        <f>+J10+I10</f>
        <v>14</v>
      </c>
      <c r="L10" s="182">
        <v>4</v>
      </c>
      <c r="M10" s="183">
        <v>5</v>
      </c>
      <c r="N10" s="184">
        <f>+M10+L10</f>
        <v>9</v>
      </c>
      <c r="O10" s="182">
        <v>54</v>
      </c>
      <c r="P10" s="183">
        <v>55</v>
      </c>
      <c r="Q10" s="184">
        <f>+P10+O10</f>
        <v>109</v>
      </c>
      <c r="R10" s="182" t="s">
        <v>13</v>
      </c>
      <c r="S10" s="183" t="s">
        <v>13</v>
      </c>
      <c r="T10" s="184" t="s">
        <v>13</v>
      </c>
      <c r="U10" s="182">
        <v>5</v>
      </c>
      <c r="V10" s="183">
        <v>5</v>
      </c>
      <c r="W10" s="184">
        <f>+V10+U10</f>
        <v>10</v>
      </c>
      <c r="X10" s="182">
        <f>+F10+L10+O10+U10+I10</f>
        <v>68</v>
      </c>
      <c r="Y10" s="183">
        <f>+G10+M10+P10+V10+J10</f>
        <v>74</v>
      </c>
      <c r="Z10" s="184">
        <f>+Y10+X10</f>
        <v>142</v>
      </c>
    </row>
    <row r="11" spans="1:26" ht="31.5" customHeight="1" x14ac:dyDescent="0.25">
      <c r="A11" s="407"/>
      <c r="B11" s="177" t="s">
        <v>90</v>
      </c>
      <c r="C11" s="178" t="s">
        <v>15</v>
      </c>
      <c r="D11" s="179" t="s">
        <v>15</v>
      </c>
      <c r="E11" s="180" t="s">
        <v>15</v>
      </c>
      <c r="F11" s="178">
        <f t="shared" ref="F11:Y11" si="2">F10/F$28</f>
        <v>0</v>
      </c>
      <c r="G11" s="179">
        <f t="shared" si="2"/>
        <v>0</v>
      </c>
      <c r="H11" s="180">
        <f t="shared" si="2"/>
        <v>0</v>
      </c>
      <c r="I11" s="178">
        <f t="shared" si="2"/>
        <v>0.10638297872340426</v>
      </c>
      <c r="J11" s="179">
        <f t="shared" si="2"/>
        <v>0.13846153846153847</v>
      </c>
      <c r="K11" s="180">
        <f t="shared" si="2"/>
        <v>0.125</v>
      </c>
      <c r="L11" s="178">
        <f t="shared" si="2"/>
        <v>0.11428571428571428</v>
      </c>
      <c r="M11" s="179">
        <f t="shared" si="2"/>
        <v>0.20833333333333334</v>
      </c>
      <c r="N11" s="180">
        <f t="shared" si="2"/>
        <v>0.15254237288135594</v>
      </c>
      <c r="O11" s="178">
        <f t="shared" si="2"/>
        <v>0.10526315789473684</v>
      </c>
      <c r="P11" s="179">
        <f t="shared" si="2"/>
        <v>0.13750000000000001</v>
      </c>
      <c r="Q11" s="180">
        <f t="shared" si="2"/>
        <v>0.11938663745892661</v>
      </c>
      <c r="R11" s="178" t="s">
        <v>15</v>
      </c>
      <c r="S11" s="179" t="s">
        <v>15</v>
      </c>
      <c r="T11" s="180" t="s">
        <v>15</v>
      </c>
      <c r="U11" s="178">
        <f t="shared" si="2"/>
        <v>8.6206896551724144E-2</v>
      </c>
      <c r="V11" s="179">
        <f t="shared" si="2"/>
        <v>5.8139534883720929E-2</v>
      </c>
      <c r="W11" s="180">
        <f t="shared" si="2"/>
        <v>6.9444444444444448E-2</v>
      </c>
      <c r="X11" s="178">
        <f t="shared" si="2"/>
        <v>0.10256410256410256</v>
      </c>
      <c r="Y11" s="179">
        <f t="shared" si="2"/>
        <v>0.12758620689655173</v>
      </c>
      <c r="Z11" s="180">
        <f t="shared" si="0"/>
        <v>0.11423974255832663</v>
      </c>
    </row>
    <row r="12" spans="1:26" ht="31.5" customHeight="1" x14ac:dyDescent="0.25">
      <c r="A12" s="407" t="s">
        <v>93</v>
      </c>
      <c r="B12" s="181" t="s">
        <v>37</v>
      </c>
      <c r="C12" s="182" t="s">
        <v>13</v>
      </c>
      <c r="D12" s="183" t="s">
        <v>13</v>
      </c>
      <c r="E12" s="184" t="s">
        <v>13</v>
      </c>
      <c r="F12" s="182">
        <v>0</v>
      </c>
      <c r="G12" s="183">
        <v>0</v>
      </c>
      <c r="H12" s="184">
        <f>+G12+F12</f>
        <v>0</v>
      </c>
      <c r="I12" s="182">
        <v>6</v>
      </c>
      <c r="J12" s="183">
        <v>6</v>
      </c>
      <c r="K12" s="184">
        <f>+J12+I12</f>
        <v>12</v>
      </c>
      <c r="L12" s="182">
        <v>7</v>
      </c>
      <c r="M12" s="183">
        <v>3</v>
      </c>
      <c r="N12" s="184">
        <f>+M12+L12</f>
        <v>10</v>
      </c>
      <c r="O12" s="182">
        <v>60</v>
      </c>
      <c r="P12" s="183">
        <v>47</v>
      </c>
      <c r="Q12" s="184">
        <f>+P12+O12</f>
        <v>107</v>
      </c>
      <c r="R12" s="182" t="s">
        <v>13</v>
      </c>
      <c r="S12" s="183" t="s">
        <v>13</v>
      </c>
      <c r="T12" s="184" t="s">
        <v>13</v>
      </c>
      <c r="U12" s="182">
        <v>5</v>
      </c>
      <c r="V12" s="183">
        <v>8</v>
      </c>
      <c r="W12" s="184">
        <f>+V12+U12</f>
        <v>13</v>
      </c>
      <c r="X12" s="182">
        <f>+F12+L12+O12+U12+I12</f>
        <v>78</v>
      </c>
      <c r="Y12" s="183">
        <f>+G12+M12+P12+V12+J12</f>
        <v>64</v>
      </c>
      <c r="Z12" s="184">
        <f>+Y12+X12</f>
        <v>142</v>
      </c>
    </row>
    <row r="13" spans="1:26" ht="31.5" customHeight="1" x14ac:dyDescent="0.25">
      <c r="A13" s="407"/>
      <c r="B13" s="177" t="s">
        <v>90</v>
      </c>
      <c r="C13" s="178" t="s">
        <v>15</v>
      </c>
      <c r="D13" s="179" t="s">
        <v>15</v>
      </c>
      <c r="E13" s="180" t="s">
        <v>15</v>
      </c>
      <c r="F13" s="178">
        <f t="shared" ref="F13:Y13" si="3">F12/F$28</f>
        <v>0</v>
      </c>
      <c r="G13" s="179">
        <f t="shared" si="3"/>
        <v>0</v>
      </c>
      <c r="H13" s="180">
        <f t="shared" si="3"/>
        <v>0</v>
      </c>
      <c r="I13" s="178">
        <f t="shared" si="3"/>
        <v>0.1276595744680851</v>
      </c>
      <c r="J13" s="179">
        <f t="shared" si="3"/>
        <v>9.2307692307692313E-2</v>
      </c>
      <c r="K13" s="180">
        <f t="shared" si="3"/>
        <v>0.10714285714285714</v>
      </c>
      <c r="L13" s="178">
        <f t="shared" si="3"/>
        <v>0.2</v>
      </c>
      <c r="M13" s="179">
        <f t="shared" si="3"/>
        <v>0.125</v>
      </c>
      <c r="N13" s="180">
        <f t="shared" si="3"/>
        <v>0.16949152542372881</v>
      </c>
      <c r="O13" s="178">
        <f t="shared" si="3"/>
        <v>0.11695906432748537</v>
      </c>
      <c r="P13" s="179">
        <f t="shared" si="3"/>
        <v>0.11749999999999999</v>
      </c>
      <c r="Q13" s="180">
        <f t="shared" si="3"/>
        <v>0.11719605695509309</v>
      </c>
      <c r="R13" s="178" t="s">
        <v>15</v>
      </c>
      <c r="S13" s="179" t="s">
        <v>15</v>
      </c>
      <c r="T13" s="180" t="s">
        <v>15</v>
      </c>
      <c r="U13" s="178">
        <f t="shared" si="3"/>
        <v>8.6206896551724144E-2</v>
      </c>
      <c r="V13" s="179">
        <f t="shared" si="3"/>
        <v>9.3023255813953487E-2</v>
      </c>
      <c r="W13" s="180">
        <f t="shared" si="3"/>
        <v>9.0277777777777776E-2</v>
      </c>
      <c r="X13" s="178">
        <f t="shared" si="3"/>
        <v>0.11764705882352941</v>
      </c>
      <c r="Y13" s="179">
        <f t="shared" si="3"/>
        <v>0.1103448275862069</v>
      </c>
      <c r="Z13" s="180">
        <f t="shared" si="0"/>
        <v>0.11423974255832663</v>
      </c>
    </row>
    <row r="14" spans="1:26" ht="31.5" customHeight="1" x14ac:dyDescent="0.25">
      <c r="A14" s="407" t="s">
        <v>94</v>
      </c>
      <c r="B14" s="181" t="s">
        <v>37</v>
      </c>
      <c r="C14" s="182" t="s">
        <v>13</v>
      </c>
      <c r="D14" s="183" t="s">
        <v>13</v>
      </c>
      <c r="E14" s="184" t="s">
        <v>13</v>
      </c>
      <c r="F14" s="182">
        <v>1</v>
      </c>
      <c r="G14" s="183">
        <v>0</v>
      </c>
      <c r="H14" s="184">
        <f>+G14+F14</f>
        <v>1</v>
      </c>
      <c r="I14" s="182">
        <v>7</v>
      </c>
      <c r="J14" s="183">
        <v>8</v>
      </c>
      <c r="K14" s="184">
        <f>+J14+I14</f>
        <v>15</v>
      </c>
      <c r="L14" s="182">
        <v>3</v>
      </c>
      <c r="M14" s="183">
        <v>4</v>
      </c>
      <c r="N14" s="184">
        <f>+M14+L14</f>
        <v>7</v>
      </c>
      <c r="O14" s="182">
        <v>76</v>
      </c>
      <c r="P14" s="183">
        <v>45</v>
      </c>
      <c r="Q14" s="184">
        <f>+P14+O14</f>
        <v>121</v>
      </c>
      <c r="R14" s="182" t="s">
        <v>13</v>
      </c>
      <c r="S14" s="183" t="s">
        <v>13</v>
      </c>
      <c r="T14" s="184" t="s">
        <v>13</v>
      </c>
      <c r="U14" s="182">
        <v>10</v>
      </c>
      <c r="V14" s="183">
        <v>9</v>
      </c>
      <c r="W14" s="184">
        <f>+V14+U14</f>
        <v>19</v>
      </c>
      <c r="X14" s="182">
        <f>+F14+L14+O14+U14+I14</f>
        <v>97</v>
      </c>
      <c r="Y14" s="183">
        <f>+G14+M14+P14+V14+J14</f>
        <v>66</v>
      </c>
      <c r="Z14" s="184">
        <f>+Y14+X14</f>
        <v>163</v>
      </c>
    </row>
    <row r="15" spans="1:26" ht="31.5" customHeight="1" x14ac:dyDescent="0.25">
      <c r="A15" s="407"/>
      <c r="B15" s="177" t="s">
        <v>90</v>
      </c>
      <c r="C15" s="178" t="s">
        <v>15</v>
      </c>
      <c r="D15" s="179" t="s">
        <v>15</v>
      </c>
      <c r="E15" s="180" t="s">
        <v>15</v>
      </c>
      <c r="F15" s="178">
        <f t="shared" ref="F15:Y15" si="4">F14/F$28</f>
        <v>0.1</v>
      </c>
      <c r="G15" s="179">
        <f t="shared" si="4"/>
        <v>0</v>
      </c>
      <c r="H15" s="180">
        <f t="shared" si="4"/>
        <v>6.6666666666666666E-2</v>
      </c>
      <c r="I15" s="178">
        <f t="shared" si="4"/>
        <v>0.14893617021276595</v>
      </c>
      <c r="J15" s="179">
        <f t="shared" si="4"/>
        <v>0.12307692307692308</v>
      </c>
      <c r="K15" s="180">
        <f t="shared" si="4"/>
        <v>0.13392857142857142</v>
      </c>
      <c r="L15" s="178">
        <f t="shared" si="4"/>
        <v>8.5714285714285715E-2</v>
      </c>
      <c r="M15" s="179">
        <f t="shared" si="4"/>
        <v>0.16666666666666666</v>
      </c>
      <c r="N15" s="180">
        <f t="shared" si="4"/>
        <v>0.11864406779661017</v>
      </c>
      <c r="O15" s="178">
        <f t="shared" si="4"/>
        <v>0.14814814814814814</v>
      </c>
      <c r="P15" s="179">
        <f t="shared" si="4"/>
        <v>0.1125</v>
      </c>
      <c r="Q15" s="180">
        <f t="shared" si="4"/>
        <v>0.13253012048192772</v>
      </c>
      <c r="R15" s="178" t="s">
        <v>15</v>
      </c>
      <c r="S15" s="179" t="s">
        <v>15</v>
      </c>
      <c r="T15" s="180" t="s">
        <v>15</v>
      </c>
      <c r="U15" s="178">
        <f t="shared" si="4"/>
        <v>0.17241379310344829</v>
      </c>
      <c r="V15" s="179">
        <f t="shared" si="4"/>
        <v>0.10465116279069768</v>
      </c>
      <c r="W15" s="180">
        <f t="shared" si="4"/>
        <v>0.13194444444444445</v>
      </c>
      <c r="X15" s="178">
        <f t="shared" si="4"/>
        <v>0.14630467571644043</v>
      </c>
      <c r="Y15" s="179">
        <f t="shared" si="4"/>
        <v>0.11379310344827587</v>
      </c>
      <c r="Z15" s="180">
        <f t="shared" si="0"/>
        <v>0.13113435237329044</v>
      </c>
    </row>
    <row r="16" spans="1:26" ht="31.5" customHeight="1" x14ac:dyDescent="0.25">
      <c r="A16" s="407" t="s">
        <v>95</v>
      </c>
      <c r="B16" s="181" t="s">
        <v>37</v>
      </c>
      <c r="C16" s="182" t="s">
        <v>13</v>
      </c>
      <c r="D16" s="183" t="s">
        <v>13</v>
      </c>
      <c r="E16" s="184" t="s">
        <v>13</v>
      </c>
      <c r="F16" s="182">
        <v>1</v>
      </c>
      <c r="G16" s="183">
        <v>0</v>
      </c>
      <c r="H16" s="184">
        <f>+G16+F16</f>
        <v>1</v>
      </c>
      <c r="I16" s="182">
        <v>3</v>
      </c>
      <c r="J16" s="183">
        <v>9</v>
      </c>
      <c r="K16" s="184">
        <f>+J16+I16</f>
        <v>12</v>
      </c>
      <c r="L16" s="182">
        <v>3</v>
      </c>
      <c r="M16" s="183">
        <v>3</v>
      </c>
      <c r="N16" s="184">
        <f>+M16+L16</f>
        <v>6</v>
      </c>
      <c r="O16" s="182">
        <v>57</v>
      </c>
      <c r="P16" s="183">
        <v>58</v>
      </c>
      <c r="Q16" s="184">
        <f>+P16+O16</f>
        <v>115</v>
      </c>
      <c r="R16" s="182" t="s">
        <v>13</v>
      </c>
      <c r="S16" s="183" t="s">
        <v>13</v>
      </c>
      <c r="T16" s="184" t="s">
        <v>13</v>
      </c>
      <c r="U16" s="182">
        <v>8</v>
      </c>
      <c r="V16" s="183">
        <v>12</v>
      </c>
      <c r="W16" s="184">
        <f>+V16+U16</f>
        <v>20</v>
      </c>
      <c r="X16" s="182">
        <f>+F16+L16+O16+U16+I16</f>
        <v>72</v>
      </c>
      <c r="Y16" s="183">
        <f>+G16+M16+P16+V16+J16</f>
        <v>82</v>
      </c>
      <c r="Z16" s="184">
        <f>+Y16+X16</f>
        <v>154</v>
      </c>
    </row>
    <row r="17" spans="1:26" ht="31.5" customHeight="1" x14ac:dyDescent="0.25">
      <c r="A17" s="407"/>
      <c r="B17" s="177" t="s">
        <v>90</v>
      </c>
      <c r="C17" s="178" t="s">
        <v>15</v>
      </c>
      <c r="D17" s="179" t="s">
        <v>15</v>
      </c>
      <c r="E17" s="180" t="s">
        <v>15</v>
      </c>
      <c r="F17" s="178">
        <f t="shared" ref="F17:Y17" si="5">F16/F$28</f>
        <v>0.1</v>
      </c>
      <c r="G17" s="179">
        <f t="shared" si="5"/>
        <v>0</v>
      </c>
      <c r="H17" s="180">
        <f t="shared" si="5"/>
        <v>6.6666666666666666E-2</v>
      </c>
      <c r="I17" s="178">
        <f t="shared" si="5"/>
        <v>6.3829787234042548E-2</v>
      </c>
      <c r="J17" s="179">
        <f t="shared" si="5"/>
        <v>0.13846153846153847</v>
      </c>
      <c r="K17" s="180">
        <f t="shared" si="5"/>
        <v>0.10714285714285714</v>
      </c>
      <c r="L17" s="178">
        <f t="shared" si="5"/>
        <v>8.5714285714285715E-2</v>
      </c>
      <c r="M17" s="179">
        <f t="shared" si="5"/>
        <v>0.125</v>
      </c>
      <c r="N17" s="180">
        <f t="shared" si="5"/>
        <v>0.10169491525423729</v>
      </c>
      <c r="O17" s="178">
        <f t="shared" si="5"/>
        <v>0.1111111111111111</v>
      </c>
      <c r="P17" s="179">
        <f t="shared" si="5"/>
        <v>0.14499999999999999</v>
      </c>
      <c r="Q17" s="180">
        <f t="shared" si="5"/>
        <v>0.12595837897042717</v>
      </c>
      <c r="R17" s="178" t="s">
        <v>15</v>
      </c>
      <c r="S17" s="179" t="s">
        <v>15</v>
      </c>
      <c r="T17" s="180" t="s">
        <v>15</v>
      </c>
      <c r="U17" s="178">
        <f t="shared" si="5"/>
        <v>0.13793103448275862</v>
      </c>
      <c r="V17" s="179">
        <f t="shared" si="5"/>
        <v>0.13953488372093023</v>
      </c>
      <c r="W17" s="180">
        <f t="shared" si="5"/>
        <v>0.1388888888888889</v>
      </c>
      <c r="X17" s="178">
        <f t="shared" si="5"/>
        <v>0.10859728506787331</v>
      </c>
      <c r="Y17" s="179">
        <f t="shared" si="5"/>
        <v>0.14137931034482759</v>
      </c>
      <c r="Z17" s="180">
        <f t="shared" si="0"/>
        <v>0.12389380530973451</v>
      </c>
    </row>
    <row r="18" spans="1:26" ht="31.5" customHeight="1" x14ac:dyDescent="0.25">
      <c r="A18" s="407" t="s">
        <v>96</v>
      </c>
      <c r="B18" s="181" t="s">
        <v>37</v>
      </c>
      <c r="C18" s="182" t="s">
        <v>13</v>
      </c>
      <c r="D18" s="183" t="s">
        <v>13</v>
      </c>
      <c r="E18" s="184" t="s">
        <v>13</v>
      </c>
      <c r="F18" s="182">
        <v>3</v>
      </c>
      <c r="G18" s="183">
        <v>2</v>
      </c>
      <c r="H18" s="184">
        <f>+G18+F18</f>
        <v>5</v>
      </c>
      <c r="I18" s="182">
        <v>2</v>
      </c>
      <c r="J18" s="183">
        <v>7</v>
      </c>
      <c r="K18" s="184">
        <f>+J18+I18</f>
        <v>9</v>
      </c>
      <c r="L18" s="182">
        <v>4</v>
      </c>
      <c r="M18" s="183">
        <v>2</v>
      </c>
      <c r="N18" s="184">
        <f>+M18+L18</f>
        <v>6</v>
      </c>
      <c r="O18" s="182">
        <v>51</v>
      </c>
      <c r="P18" s="183">
        <v>33</v>
      </c>
      <c r="Q18" s="184">
        <f>+P18+O18</f>
        <v>84</v>
      </c>
      <c r="R18" s="182" t="s">
        <v>13</v>
      </c>
      <c r="S18" s="183" t="s">
        <v>13</v>
      </c>
      <c r="T18" s="184" t="s">
        <v>13</v>
      </c>
      <c r="U18" s="182">
        <v>8</v>
      </c>
      <c r="V18" s="183">
        <v>16</v>
      </c>
      <c r="W18" s="184">
        <f>+V18+U18</f>
        <v>24</v>
      </c>
      <c r="X18" s="182">
        <f>+F18+L18+O18+U18+I18</f>
        <v>68</v>
      </c>
      <c r="Y18" s="183">
        <f>+G18+M18+P18+V18+J18</f>
        <v>60</v>
      </c>
      <c r="Z18" s="184">
        <f>+Y18+X18</f>
        <v>128</v>
      </c>
    </row>
    <row r="19" spans="1:26" ht="31.5" customHeight="1" x14ac:dyDescent="0.25">
      <c r="A19" s="407"/>
      <c r="B19" s="177" t="s">
        <v>90</v>
      </c>
      <c r="C19" s="178" t="s">
        <v>15</v>
      </c>
      <c r="D19" s="179" t="s">
        <v>15</v>
      </c>
      <c r="E19" s="180" t="s">
        <v>15</v>
      </c>
      <c r="F19" s="178">
        <f t="shared" ref="F19:Y19" si="6">F18/F$28</f>
        <v>0.3</v>
      </c>
      <c r="G19" s="179">
        <f t="shared" si="6"/>
        <v>0.4</v>
      </c>
      <c r="H19" s="180">
        <f t="shared" si="6"/>
        <v>0.33333333333333331</v>
      </c>
      <c r="I19" s="178">
        <f t="shared" si="6"/>
        <v>4.2553191489361701E-2</v>
      </c>
      <c r="J19" s="179">
        <f t="shared" si="6"/>
        <v>0.1076923076923077</v>
      </c>
      <c r="K19" s="180">
        <f t="shared" si="6"/>
        <v>8.0357142857142863E-2</v>
      </c>
      <c r="L19" s="178">
        <f t="shared" si="6"/>
        <v>0.11428571428571428</v>
      </c>
      <c r="M19" s="179">
        <f t="shared" si="6"/>
        <v>8.3333333333333329E-2</v>
      </c>
      <c r="N19" s="180">
        <f t="shared" si="6"/>
        <v>0.10169491525423729</v>
      </c>
      <c r="O19" s="178">
        <f t="shared" si="6"/>
        <v>9.9415204678362568E-2</v>
      </c>
      <c r="P19" s="179">
        <f t="shared" si="6"/>
        <v>8.2500000000000004E-2</v>
      </c>
      <c r="Q19" s="180">
        <f t="shared" si="6"/>
        <v>9.2004381161007662E-2</v>
      </c>
      <c r="R19" s="178" t="s">
        <v>15</v>
      </c>
      <c r="S19" s="179" t="s">
        <v>15</v>
      </c>
      <c r="T19" s="180" t="s">
        <v>15</v>
      </c>
      <c r="U19" s="178">
        <f t="shared" si="6"/>
        <v>0.13793103448275862</v>
      </c>
      <c r="V19" s="179">
        <f t="shared" si="6"/>
        <v>0.18604651162790697</v>
      </c>
      <c r="W19" s="180">
        <f t="shared" si="6"/>
        <v>0.16666666666666666</v>
      </c>
      <c r="X19" s="178">
        <f t="shared" si="6"/>
        <v>0.10256410256410256</v>
      </c>
      <c r="Y19" s="179">
        <f t="shared" si="6"/>
        <v>0.10344827586206896</v>
      </c>
      <c r="Z19" s="180">
        <f t="shared" si="0"/>
        <v>0.10297666934835076</v>
      </c>
    </row>
    <row r="20" spans="1:26" ht="31.5" customHeight="1" x14ac:dyDescent="0.25">
      <c r="A20" s="407" t="s">
        <v>97</v>
      </c>
      <c r="B20" s="181" t="s">
        <v>37</v>
      </c>
      <c r="C20" s="182" t="s">
        <v>13</v>
      </c>
      <c r="D20" s="183" t="s">
        <v>13</v>
      </c>
      <c r="E20" s="184" t="s">
        <v>13</v>
      </c>
      <c r="F20" s="182">
        <v>2</v>
      </c>
      <c r="G20" s="183">
        <v>2</v>
      </c>
      <c r="H20" s="184">
        <f>+G20+F20</f>
        <v>4</v>
      </c>
      <c r="I20" s="182">
        <v>5</v>
      </c>
      <c r="J20" s="183">
        <v>7</v>
      </c>
      <c r="K20" s="184">
        <f>+J20+I20</f>
        <v>12</v>
      </c>
      <c r="L20" s="182">
        <v>4</v>
      </c>
      <c r="M20" s="183">
        <v>2</v>
      </c>
      <c r="N20" s="184">
        <f>+M20+L20</f>
        <v>6</v>
      </c>
      <c r="O20" s="182">
        <v>36</v>
      </c>
      <c r="P20" s="183">
        <v>37</v>
      </c>
      <c r="Q20" s="184">
        <f>+P20+O20</f>
        <v>73</v>
      </c>
      <c r="R20" s="182" t="s">
        <v>13</v>
      </c>
      <c r="S20" s="183" t="s">
        <v>13</v>
      </c>
      <c r="T20" s="184" t="s">
        <v>13</v>
      </c>
      <c r="U20" s="182">
        <v>9</v>
      </c>
      <c r="V20" s="183">
        <v>11</v>
      </c>
      <c r="W20" s="184">
        <f>+V20+U20</f>
        <v>20</v>
      </c>
      <c r="X20" s="182">
        <f>+F20+L20+O20+U20+I20</f>
        <v>56</v>
      </c>
      <c r="Y20" s="183">
        <f>+G20+M20+P20+V20+J20</f>
        <v>59</v>
      </c>
      <c r="Z20" s="184">
        <f>+Y20+X20</f>
        <v>115</v>
      </c>
    </row>
    <row r="21" spans="1:26" ht="31.5" customHeight="1" x14ac:dyDescent="0.25">
      <c r="A21" s="407"/>
      <c r="B21" s="177" t="s">
        <v>90</v>
      </c>
      <c r="C21" s="178" t="s">
        <v>15</v>
      </c>
      <c r="D21" s="179" t="s">
        <v>15</v>
      </c>
      <c r="E21" s="180" t="s">
        <v>15</v>
      </c>
      <c r="F21" s="178">
        <f t="shared" ref="F21:Y21" si="7">F20/F$28</f>
        <v>0.2</v>
      </c>
      <c r="G21" s="179">
        <f t="shared" si="7"/>
        <v>0.4</v>
      </c>
      <c r="H21" s="180">
        <f t="shared" si="7"/>
        <v>0.26666666666666666</v>
      </c>
      <c r="I21" s="178">
        <f t="shared" si="7"/>
        <v>0.10638297872340426</v>
      </c>
      <c r="J21" s="179">
        <f t="shared" si="7"/>
        <v>0.1076923076923077</v>
      </c>
      <c r="K21" s="180">
        <f t="shared" si="7"/>
        <v>0.10714285714285714</v>
      </c>
      <c r="L21" s="178">
        <f t="shared" si="7"/>
        <v>0.11428571428571428</v>
      </c>
      <c r="M21" s="179">
        <f t="shared" si="7"/>
        <v>8.3333333333333329E-2</v>
      </c>
      <c r="N21" s="180">
        <f t="shared" si="7"/>
        <v>0.10169491525423729</v>
      </c>
      <c r="O21" s="178">
        <f t="shared" si="7"/>
        <v>7.0175438596491224E-2</v>
      </c>
      <c r="P21" s="179">
        <f t="shared" si="7"/>
        <v>9.2499999999999999E-2</v>
      </c>
      <c r="Q21" s="180">
        <f t="shared" si="7"/>
        <v>7.9956188389923327E-2</v>
      </c>
      <c r="R21" s="178" t="s">
        <v>15</v>
      </c>
      <c r="S21" s="179" t="s">
        <v>15</v>
      </c>
      <c r="T21" s="180" t="s">
        <v>15</v>
      </c>
      <c r="U21" s="178">
        <f t="shared" si="7"/>
        <v>0.15517241379310345</v>
      </c>
      <c r="V21" s="179">
        <f t="shared" si="7"/>
        <v>0.12790697674418605</v>
      </c>
      <c r="W21" s="180">
        <f t="shared" si="7"/>
        <v>0.1388888888888889</v>
      </c>
      <c r="X21" s="178">
        <f t="shared" si="7"/>
        <v>8.4464555052790352E-2</v>
      </c>
      <c r="Y21" s="179">
        <f t="shared" si="7"/>
        <v>0.10172413793103448</v>
      </c>
      <c r="Z21" s="180">
        <f t="shared" si="0"/>
        <v>9.2518101367658895E-2</v>
      </c>
    </row>
    <row r="22" spans="1:26" ht="31.5" customHeight="1" x14ac:dyDescent="0.25">
      <c r="A22" s="407" t="s">
        <v>98</v>
      </c>
      <c r="B22" s="181" t="s">
        <v>37</v>
      </c>
      <c r="C22" s="182" t="s">
        <v>13</v>
      </c>
      <c r="D22" s="183" t="s">
        <v>13</v>
      </c>
      <c r="E22" s="184" t="s">
        <v>13</v>
      </c>
      <c r="F22" s="182">
        <v>0</v>
      </c>
      <c r="G22" s="183">
        <v>0</v>
      </c>
      <c r="H22" s="184">
        <f>+G22+F22</f>
        <v>0</v>
      </c>
      <c r="I22" s="182">
        <v>5</v>
      </c>
      <c r="J22" s="183">
        <v>3</v>
      </c>
      <c r="K22" s="184">
        <f>+J22+I22</f>
        <v>8</v>
      </c>
      <c r="L22" s="182">
        <v>4</v>
      </c>
      <c r="M22" s="183">
        <v>1</v>
      </c>
      <c r="N22" s="184">
        <f>+M22+L22</f>
        <v>5</v>
      </c>
      <c r="O22" s="182">
        <v>24</v>
      </c>
      <c r="P22" s="183">
        <v>28</v>
      </c>
      <c r="Q22" s="184">
        <f>+P22+O22</f>
        <v>52</v>
      </c>
      <c r="R22" s="182" t="s">
        <v>13</v>
      </c>
      <c r="S22" s="183" t="s">
        <v>13</v>
      </c>
      <c r="T22" s="184" t="s">
        <v>13</v>
      </c>
      <c r="U22" s="182">
        <v>3</v>
      </c>
      <c r="V22" s="183">
        <v>3</v>
      </c>
      <c r="W22" s="184">
        <f>+V22+U22</f>
        <v>6</v>
      </c>
      <c r="X22" s="182">
        <f>+F22+L22+O22+U22+I22</f>
        <v>36</v>
      </c>
      <c r="Y22" s="183">
        <f>+G22+M22+P22+V22+J22</f>
        <v>35</v>
      </c>
      <c r="Z22" s="184">
        <f>+Y22+X22</f>
        <v>71</v>
      </c>
    </row>
    <row r="23" spans="1:26" ht="31.5" customHeight="1" x14ac:dyDescent="0.25">
      <c r="A23" s="407"/>
      <c r="B23" s="177" t="s">
        <v>90</v>
      </c>
      <c r="C23" s="178" t="s">
        <v>15</v>
      </c>
      <c r="D23" s="179" t="s">
        <v>15</v>
      </c>
      <c r="E23" s="180" t="s">
        <v>15</v>
      </c>
      <c r="F23" s="178">
        <f t="shared" ref="F23:Z29" si="8">F22/F$28</f>
        <v>0</v>
      </c>
      <c r="G23" s="179">
        <f t="shared" si="8"/>
        <v>0</v>
      </c>
      <c r="H23" s="180">
        <f t="shared" si="8"/>
        <v>0</v>
      </c>
      <c r="I23" s="178">
        <f t="shared" si="8"/>
        <v>0.10638297872340426</v>
      </c>
      <c r="J23" s="179">
        <f t="shared" si="8"/>
        <v>4.6153846153846156E-2</v>
      </c>
      <c r="K23" s="180">
        <f t="shared" si="8"/>
        <v>7.1428571428571425E-2</v>
      </c>
      <c r="L23" s="178">
        <f t="shared" si="8"/>
        <v>0.11428571428571428</v>
      </c>
      <c r="M23" s="179">
        <f t="shared" si="8"/>
        <v>4.1666666666666664E-2</v>
      </c>
      <c r="N23" s="180">
        <f t="shared" si="8"/>
        <v>8.4745762711864403E-2</v>
      </c>
      <c r="O23" s="178">
        <f t="shared" si="8"/>
        <v>4.6783625730994149E-2</v>
      </c>
      <c r="P23" s="179">
        <f t="shared" si="8"/>
        <v>7.0000000000000007E-2</v>
      </c>
      <c r="Q23" s="180">
        <f t="shared" si="8"/>
        <v>5.6955093099671415E-2</v>
      </c>
      <c r="R23" s="178" t="s">
        <v>15</v>
      </c>
      <c r="S23" s="179" t="s">
        <v>15</v>
      </c>
      <c r="T23" s="180" t="s">
        <v>15</v>
      </c>
      <c r="U23" s="178">
        <f t="shared" si="8"/>
        <v>5.1724137931034482E-2</v>
      </c>
      <c r="V23" s="179">
        <f t="shared" si="8"/>
        <v>3.4883720930232558E-2</v>
      </c>
      <c r="W23" s="180">
        <f t="shared" si="8"/>
        <v>4.1666666666666664E-2</v>
      </c>
      <c r="X23" s="178">
        <f t="shared" si="8"/>
        <v>5.4298642533936653E-2</v>
      </c>
      <c r="Y23" s="179">
        <f t="shared" si="8"/>
        <v>6.0344827586206899E-2</v>
      </c>
      <c r="Z23" s="180">
        <f t="shared" si="8"/>
        <v>5.7119871279163313E-2</v>
      </c>
    </row>
    <row r="24" spans="1:26" ht="31.5" customHeight="1" x14ac:dyDescent="0.25">
      <c r="A24" s="407" t="s">
        <v>99</v>
      </c>
      <c r="B24" s="181" t="s">
        <v>37</v>
      </c>
      <c r="C24" s="182" t="s">
        <v>13</v>
      </c>
      <c r="D24" s="183" t="s">
        <v>13</v>
      </c>
      <c r="E24" s="184" t="s">
        <v>13</v>
      </c>
      <c r="F24" s="182">
        <v>1</v>
      </c>
      <c r="G24" s="183">
        <v>0</v>
      </c>
      <c r="H24" s="184">
        <f>+G24+F24</f>
        <v>1</v>
      </c>
      <c r="I24" s="182">
        <v>9</v>
      </c>
      <c r="J24" s="183">
        <v>6</v>
      </c>
      <c r="K24" s="184">
        <f>+J24+I24</f>
        <v>15</v>
      </c>
      <c r="L24" s="182">
        <v>4</v>
      </c>
      <c r="M24" s="183">
        <v>4</v>
      </c>
      <c r="N24" s="184">
        <f>+M24+L24</f>
        <v>8</v>
      </c>
      <c r="O24" s="182">
        <v>28</v>
      </c>
      <c r="P24" s="183">
        <v>18</v>
      </c>
      <c r="Q24" s="184">
        <f>+P24+O24</f>
        <v>46</v>
      </c>
      <c r="R24" s="182" t="s">
        <v>13</v>
      </c>
      <c r="S24" s="183" t="s">
        <v>13</v>
      </c>
      <c r="T24" s="184" t="s">
        <v>13</v>
      </c>
      <c r="U24" s="182">
        <v>1</v>
      </c>
      <c r="V24" s="183">
        <v>8</v>
      </c>
      <c r="W24" s="184">
        <f>+V24+U24</f>
        <v>9</v>
      </c>
      <c r="X24" s="182">
        <f>+F24+L24+O24+U24+I24</f>
        <v>43</v>
      </c>
      <c r="Y24" s="183">
        <f>+G24+M24+P24+V24+J24</f>
        <v>36</v>
      </c>
      <c r="Z24" s="184">
        <f>+Y24+X24</f>
        <v>79</v>
      </c>
    </row>
    <row r="25" spans="1:26" ht="31.5" customHeight="1" x14ac:dyDescent="0.25">
      <c r="A25" s="407"/>
      <c r="B25" s="177" t="s">
        <v>90</v>
      </c>
      <c r="C25" s="178" t="s">
        <v>15</v>
      </c>
      <c r="D25" s="179" t="s">
        <v>15</v>
      </c>
      <c r="E25" s="180" t="s">
        <v>15</v>
      </c>
      <c r="F25" s="178">
        <f t="shared" ref="F25:Y25" si="9">F24/F$28</f>
        <v>0.1</v>
      </c>
      <c r="G25" s="179">
        <f t="shared" si="9"/>
        <v>0</v>
      </c>
      <c r="H25" s="180">
        <f t="shared" si="9"/>
        <v>6.6666666666666666E-2</v>
      </c>
      <c r="I25" s="178">
        <f t="shared" si="9"/>
        <v>0.19148936170212766</v>
      </c>
      <c r="J25" s="179">
        <f t="shared" si="9"/>
        <v>9.2307692307692313E-2</v>
      </c>
      <c r="K25" s="180">
        <f t="shared" si="9"/>
        <v>0.13392857142857142</v>
      </c>
      <c r="L25" s="178">
        <f t="shared" si="9"/>
        <v>0.11428571428571428</v>
      </c>
      <c r="M25" s="179">
        <f t="shared" si="9"/>
        <v>0.16666666666666666</v>
      </c>
      <c r="N25" s="180">
        <f t="shared" si="9"/>
        <v>0.13559322033898305</v>
      </c>
      <c r="O25" s="178">
        <f t="shared" si="9"/>
        <v>5.4580896686159841E-2</v>
      </c>
      <c r="P25" s="179">
        <f t="shared" si="9"/>
        <v>4.4999999999999998E-2</v>
      </c>
      <c r="Q25" s="180">
        <f t="shared" si="9"/>
        <v>5.0383351588170866E-2</v>
      </c>
      <c r="R25" s="178" t="s">
        <v>15</v>
      </c>
      <c r="S25" s="179" t="s">
        <v>15</v>
      </c>
      <c r="T25" s="180" t="s">
        <v>15</v>
      </c>
      <c r="U25" s="178">
        <f t="shared" si="9"/>
        <v>1.7241379310344827E-2</v>
      </c>
      <c r="V25" s="179">
        <f t="shared" si="9"/>
        <v>9.3023255813953487E-2</v>
      </c>
      <c r="W25" s="180">
        <f t="shared" si="9"/>
        <v>6.25E-2</v>
      </c>
      <c r="X25" s="178">
        <f t="shared" si="9"/>
        <v>6.485671191553545E-2</v>
      </c>
      <c r="Y25" s="179">
        <f t="shared" si="9"/>
        <v>6.2068965517241378E-2</v>
      </c>
      <c r="Z25" s="180">
        <f t="shared" si="8"/>
        <v>6.3555913113435239E-2</v>
      </c>
    </row>
    <row r="26" spans="1:26" ht="31.5" customHeight="1" x14ac:dyDescent="0.25">
      <c r="A26" s="407" t="s">
        <v>100</v>
      </c>
      <c r="B26" s="181" t="s">
        <v>37</v>
      </c>
      <c r="C26" s="182" t="s">
        <v>13</v>
      </c>
      <c r="D26" s="183" t="s">
        <v>13</v>
      </c>
      <c r="E26" s="184" t="s">
        <v>13</v>
      </c>
      <c r="F26" s="182">
        <v>1</v>
      </c>
      <c r="G26" s="183">
        <v>0</v>
      </c>
      <c r="H26" s="184">
        <f>+G26+F26</f>
        <v>1</v>
      </c>
      <c r="I26" s="182">
        <v>0</v>
      </c>
      <c r="J26" s="183">
        <v>0</v>
      </c>
      <c r="K26" s="184">
        <f>+J26+I26</f>
        <v>0</v>
      </c>
      <c r="L26" s="182">
        <v>1</v>
      </c>
      <c r="M26" s="183">
        <v>0</v>
      </c>
      <c r="N26" s="184">
        <f>+M26+L26</f>
        <v>1</v>
      </c>
      <c r="O26" s="182">
        <v>22</v>
      </c>
      <c r="P26" s="183">
        <v>17</v>
      </c>
      <c r="Q26" s="184">
        <f>+P26+O26</f>
        <v>39</v>
      </c>
      <c r="R26" s="182" t="s">
        <v>13</v>
      </c>
      <c r="S26" s="183" t="s">
        <v>13</v>
      </c>
      <c r="T26" s="184" t="s">
        <v>13</v>
      </c>
      <c r="U26" s="182">
        <v>7</v>
      </c>
      <c r="V26" s="183">
        <v>8</v>
      </c>
      <c r="W26" s="184">
        <f>+V26+U26</f>
        <v>15</v>
      </c>
      <c r="X26" s="182">
        <f>+F26+L26+O26+U26+I26</f>
        <v>31</v>
      </c>
      <c r="Y26" s="183">
        <f>+G26+M26+P26+V26+J26</f>
        <v>25</v>
      </c>
      <c r="Z26" s="184">
        <f>+Y26+X26</f>
        <v>56</v>
      </c>
    </row>
    <row r="27" spans="1:26" ht="31.5" customHeight="1" thickBot="1" x14ac:dyDescent="0.3">
      <c r="A27" s="408"/>
      <c r="B27" s="185" t="s">
        <v>90</v>
      </c>
      <c r="C27" s="186" t="s">
        <v>15</v>
      </c>
      <c r="D27" s="187" t="s">
        <v>15</v>
      </c>
      <c r="E27" s="188" t="s">
        <v>15</v>
      </c>
      <c r="F27" s="186">
        <f t="shared" ref="F27:Y27" si="10">F26/F$28</f>
        <v>0.1</v>
      </c>
      <c r="G27" s="187">
        <f t="shared" si="10"/>
        <v>0</v>
      </c>
      <c r="H27" s="188">
        <f t="shared" si="10"/>
        <v>6.6666666666666666E-2</v>
      </c>
      <c r="I27" s="186">
        <f t="shared" si="10"/>
        <v>0</v>
      </c>
      <c r="J27" s="187">
        <f t="shared" si="10"/>
        <v>0</v>
      </c>
      <c r="K27" s="188">
        <f t="shared" si="10"/>
        <v>0</v>
      </c>
      <c r="L27" s="186">
        <f t="shared" si="10"/>
        <v>2.8571428571428571E-2</v>
      </c>
      <c r="M27" s="187">
        <f t="shared" si="10"/>
        <v>0</v>
      </c>
      <c r="N27" s="188">
        <f t="shared" si="10"/>
        <v>1.6949152542372881E-2</v>
      </c>
      <c r="O27" s="186">
        <f t="shared" si="10"/>
        <v>4.2884990253411304E-2</v>
      </c>
      <c r="P27" s="187">
        <f t="shared" si="10"/>
        <v>4.2500000000000003E-2</v>
      </c>
      <c r="Q27" s="188">
        <f t="shared" si="10"/>
        <v>4.271631982475356E-2</v>
      </c>
      <c r="R27" s="186" t="s">
        <v>15</v>
      </c>
      <c r="S27" s="187" t="s">
        <v>15</v>
      </c>
      <c r="T27" s="188" t="s">
        <v>15</v>
      </c>
      <c r="U27" s="186">
        <f t="shared" si="10"/>
        <v>0.1206896551724138</v>
      </c>
      <c r="V27" s="187">
        <f t="shared" si="10"/>
        <v>9.3023255813953487E-2</v>
      </c>
      <c r="W27" s="188">
        <f t="shared" si="10"/>
        <v>0.10416666666666667</v>
      </c>
      <c r="X27" s="186">
        <f t="shared" si="10"/>
        <v>4.6757164404223228E-2</v>
      </c>
      <c r="Y27" s="187">
        <f t="shared" si="10"/>
        <v>4.3103448275862072E-2</v>
      </c>
      <c r="Z27" s="188">
        <f t="shared" si="8"/>
        <v>4.505229283990346E-2</v>
      </c>
    </row>
    <row r="28" spans="1:26" ht="31.5" customHeight="1" x14ac:dyDescent="0.25">
      <c r="A28" s="409" t="s">
        <v>101</v>
      </c>
      <c r="B28" s="173" t="s">
        <v>37</v>
      </c>
      <c r="C28" s="189">
        <v>0</v>
      </c>
      <c r="D28" s="190">
        <v>0</v>
      </c>
      <c r="E28" s="191">
        <v>0</v>
      </c>
      <c r="F28" s="189">
        <f>+F6+F8+F10+F12+F14+F16+F18+F20+F22+F24+F26</f>
        <v>10</v>
      </c>
      <c r="G28" s="192">
        <f>+G6+G8+G10+G12+G14+G16+G18+G20+G22+G24+G26</f>
        <v>5</v>
      </c>
      <c r="H28" s="191">
        <f>+G28+F28</f>
        <v>15</v>
      </c>
      <c r="I28" s="189">
        <f>+I6+I8+I10+I12+I14+I16+I18+I20+I22+I24+I26</f>
        <v>47</v>
      </c>
      <c r="J28" s="192">
        <f>+J6+J8+J10+J12+J14+J16+J18+J20+J22+J24+J26</f>
        <v>65</v>
      </c>
      <c r="K28" s="191">
        <f>+J28+I28</f>
        <v>112</v>
      </c>
      <c r="L28" s="189">
        <f>+L6+L8+L10+L12+L14+L16+L18+L20+L22+L24+L26</f>
        <v>35</v>
      </c>
      <c r="M28" s="192">
        <f>+M6+M8+M10+M12+M14+M16+M18+M20+M22+M24+M26</f>
        <v>24</v>
      </c>
      <c r="N28" s="191">
        <f>+M28+L28</f>
        <v>59</v>
      </c>
      <c r="O28" s="189">
        <f>+O6+O8+O10+O12+O14+O16+O18+O20+O22+O24+O26</f>
        <v>513</v>
      </c>
      <c r="P28" s="192">
        <f>+P6+P8+P10+P12+P14+P16+P18+P20+P22+P24+P26</f>
        <v>400</v>
      </c>
      <c r="Q28" s="191">
        <f>+P28+O28</f>
        <v>913</v>
      </c>
      <c r="R28" s="189">
        <v>0</v>
      </c>
      <c r="S28" s="190">
        <v>0</v>
      </c>
      <c r="T28" s="191">
        <v>0</v>
      </c>
      <c r="U28" s="189">
        <f>+U6+U8+U10+U12+U14+U16+U18+U20+U22+U24+U26</f>
        <v>58</v>
      </c>
      <c r="V28" s="192">
        <f>+V6+V8+V10+V12+V14+V16+V18+V20+V22+V24+V26</f>
        <v>86</v>
      </c>
      <c r="W28" s="191">
        <f>+V28+U28</f>
        <v>144</v>
      </c>
      <c r="X28" s="189">
        <f t="shared" ref="X28:Z28" si="11">C28+F28+I28+L28+O28+U28</f>
        <v>663</v>
      </c>
      <c r="Y28" s="190">
        <f t="shared" si="11"/>
        <v>580</v>
      </c>
      <c r="Z28" s="191">
        <f t="shared" si="11"/>
        <v>1243</v>
      </c>
    </row>
    <row r="29" spans="1:26" ht="31.5" customHeight="1" thickBot="1" x14ac:dyDescent="0.3">
      <c r="A29" s="410"/>
      <c r="B29" s="193" t="s">
        <v>90</v>
      </c>
      <c r="C29" s="194" t="s">
        <v>15</v>
      </c>
      <c r="D29" s="195" t="s">
        <v>15</v>
      </c>
      <c r="E29" s="196" t="s">
        <v>15</v>
      </c>
      <c r="F29" s="194">
        <f t="shared" ref="F29:Q29" si="12">F28/F$28</f>
        <v>1</v>
      </c>
      <c r="G29" s="197">
        <f t="shared" si="12"/>
        <v>1</v>
      </c>
      <c r="H29" s="196">
        <f t="shared" si="12"/>
        <v>1</v>
      </c>
      <c r="I29" s="194">
        <f t="shared" si="12"/>
        <v>1</v>
      </c>
      <c r="J29" s="197">
        <f t="shared" si="12"/>
        <v>1</v>
      </c>
      <c r="K29" s="196">
        <f t="shared" si="12"/>
        <v>1</v>
      </c>
      <c r="L29" s="194">
        <f t="shared" si="12"/>
        <v>1</v>
      </c>
      <c r="M29" s="197">
        <f t="shared" si="12"/>
        <v>1</v>
      </c>
      <c r="N29" s="196">
        <f t="shared" si="12"/>
        <v>1</v>
      </c>
      <c r="O29" s="194">
        <f t="shared" si="12"/>
        <v>1</v>
      </c>
      <c r="P29" s="197">
        <f t="shared" si="12"/>
        <v>1</v>
      </c>
      <c r="Q29" s="196">
        <f t="shared" si="12"/>
        <v>1</v>
      </c>
      <c r="R29" s="194" t="s">
        <v>15</v>
      </c>
      <c r="S29" s="195" t="s">
        <v>15</v>
      </c>
      <c r="T29" s="196" t="s">
        <v>15</v>
      </c>
      <c r="U29" s="194">
        <f t="shared" ref="U29:Y29" si="13">U28/U$28</f>
        <v>1</v>
      </c>
      <c r="V29" s="197">
        <f t="shared" si="13"/>
        <v>1</v>
      </c>
      <c r="W29" s="196">
        <f t="shared" si="13"/>
        <v>1</v>
      </c>
      <c r="X29" s="194">
        <f t="shared" si="13"/>
        <v>1</v>
      </c>
      <c r="Y29" s="195">
        <f t="shared" si="13"/>
        <v>1</v>
      </c>
      <c r="Z29" s="196">
        <f t="shared" si="8"/>
        <v>1</v>
      </c>
    </row>
    <row r="30" spans="1:26" ht="31.5" customHeight="1" thickBot="1" x14ac:dyDescent="0.3">
      <c r="A30" s="198"/>
      <c r="B30" s="83"/>
      <c r="C30" s="199"/>
      <c r="D30" s="199"/>
      <c r="E30" s="199"/>
      <c r="F30" s="199"/>
      <c r="G30" s="199"/>
      <c r="H30" s="199"/>
      <c r="I30" s="199"/>
      <c r="J30" s="199"/>
      <c r="K30" s="199"/>
      <c r="L30" s="199"/>
      <c r="M30" s="199"/>
      <c r="N30" s="199"/>
      <c r="O30" s="199"/>
      <c r="P30" s="199"/>
      <c r="Q30" s="199"/>
      <c r="R30" s="199"/>
      <c r="S30" s="199"/>
      <c r="T30" s="199"/>
      <c r="U30" s="199"/>
      <c r="V30" s="199"/>
      <c r="W30" s="199"/>
      <c r="X30" s="199"/>
      <c r="Y30" s="199"/>
      <c r="Z30" s="199"/>
    </row>
    <row r="31" spans="1:26" ht="42" customHeight="1" x14ac:dyDescent="0.25">
      <c r="A31" s="200" t="s">
        <v>102</v>
      </c>
      <c r="B31" s="201" t="s">
        <v>12</v>
      </c>
      <c r="C31" s="174" t="s">
        <v>13</v>
      </c>
      <c r="D31" s="175" t="s">
        <v>13</v>
      </c>
      <c r="E31" s="176" t="s">
        <v>13</v>
      </c>
      <c r="F31" s="174">
        <v>1</v>
      </c>
      <c r="G31" s="175">
        <v>1</v>
      </c>
      <c r="H31" s="176">
        <f>+G31+F31</f>
        <v>2</v>
      </c>
      <c r="I31" s="174">
        <v>0</v>
      </c>
      <c r="J31" s="175">
        <v>0</v>
      </c>
      <c r="K31" s="176">
        <f>+J31+I31</f>
        <v>0</v>
      </c>
      <c r="L31" s="174">
        <v>0</v>
      </c>
      <c r="M31" s="175">
        <v>1</v>
      </c>
      <c r="N31" s="176">
        <f>+M31+L31</f>
        <v>1</v>
      </c>
      <c r="O31" s="174">
        <v>70</v>
      </c>
      <c r="P31" s="175">
        <v>37</v>
      </c>
      <c r="Q31" s="176">
        <f>+P31+O31</f>
        <v>107</v>
      </c>
      <c r="R31" s="174" t="s">
        <v>13</v>
      </c>
      <c r="S31" s="175" t="s">
        <v>13</v>
      </c>
      <c r="T31" s="176" t="s">
        <v>13</v>
      </c>
      <c r="U31" s="174">
        <v>2</v>
      </c>
      <c r="V31" s="175">
        <v>1</v>
      </c>
      <c r="W31" s="176">
        <f>+V31+U31</f>
        <v>3</v>
      </c>
      <c r="X31" s="174">
        <f>+F31+L31+O31+U31</f>
        <v>73</v>
      </c>
      <c r="Y31" s="175">
        <f>+G31+M31+P31+V31</f>
        <v>40</v>
      </c>
      <c r="Z31" s="176">
        <f>+Y31+X31</f>
        <v>113</v>
      </c>
    </row>
    <row r="32" spans="1:26" ht="43.5" customHeight="1" thickBot="1" x14ac:dyDescent="0.3">
      <c r="A32" s="202" t="s">
        <v>103</v>
      </c>
      <c r="B32" s="203" t="s">
        <v>12</v>
      </c>
      <c r="C32" s="403" t="s">
        <v>13</v>
      </c>
      <c r="D32" s="403"/>
      <c r="E32" s="403"/>
      <c r="F32" s="403">
        <v>0</v>
      </c>
      <c r="G32" s="403"/>
      <c r="H32" s="403"/>
      <c r="I32" s="403">
        <v>426</v>
      </c>
      <c r="J32" s="403"/>
      <c r="K32" s="403"/>
      <c r="L32" s="403">
        <v>0</v>
      </c>
      <c r="M32" s="403"/>
      <c r="N32" s="403"/>
      <c r="O32" s="403">
        <v>2</v>
      </c>
      <c r="P32" s="403"/>
      <c r="Q32" s="403"/>
      <c r="R32" s="403" t="s">
        <v>13</v>
      </c>
      <c r="S32" s="403"/>
      <c r="T32" s="403"/>
      <c r="U32" s="403">
        <v>0</v>
      </c>
      <c r="V32" s="403"/>
      <c r="W32" s="403"/>
      <c r="X32" s="403">
        <f>SUM(C32:W32)</f>
        <v>428</v>
      </c>
      <c r="Y32" s="403"/>
      <c r="Z32" s="403"/>
    </row>
    <row r="33" spans="1:26" ht="51.75" customHeight="1" thickBot="1" x14ac:dyDescent="0.3">
      <c r="A33" s="204" t="s">
        <v>30</v>
      </c>
      <c r="B33" s="205" t="s">
        <v>12</v>
      </c>
      <c r="C33" s="404" t="s">
        <v>13</v>
      </c>
      <c r="D33" s="405"/>
      <c r="E33" s="406"/>
      <c r="F33" s="404">
        <f>+H28+H31+F32</f>
        <v>17</v>
      </c>
      <c r="G33" s="405"/>
      <c r="H33" s="406"/>
      <c r="I33" s="404">
        <f>+K28+K31+I32</f>
        <v>538</v>
      </c>
      <c r="J33" s="405"/>
      <c r="K33" s="406"/>
      <c r="L33" s="395">
        <f>+N28+N31+L32</f>
        <v>60</v>
      </c>
      <c r="M33" s="395"/>
      <c r="N33" s="395"/>
      <c r="O33" s="395">
        <f>+Q28+Q31+O32</f>
        <v>1022</v>
      </c>
      <c r="P33" s="395"/>
      <c r="Q33" s="395"/>
      <c r="R33" s="395" t="s">
        <v>13</v>
      </c>
      <c r="S33" s="395"/>
      <c r="T33" s="395"/>
      <c r="U33" s="395">
        <f>+U32+W31+W28</f>
        <v>147</v>
      </c>
      <c r="V33" s="395"/>
      <c r="W33" s="395"/>
      <c r="X33" s="396">
        <f>+Z28+Z31+X32</f>
        <v>1784</v>
      </c>
      <c r="Y33" s="397"/>
      <c r="Z33" s="398"/>
    </row>
    <row r="34" spans="1:26" ht="30.6" customHeight="1" thickBot="1" x14ac:dyDescent="0.3">
      <c r="A34" s="206"/>
      <c r="B34" s="207"/>
      <c r="C34" s="208"/>
      <c r="D34" s="208"/>
      <c r="E34" s="208"/>
      <c r="F34" s="208"/>
      <c r="G34" s="208"/>
      <c r="H34" s="208"/>
      <c r="I34" s="208"/>
      <c r="J34" s="208"/>
      <c r="K34" s="208"/>
      <c r="L34" s="208"/>
      <c r="M34" s="208"/>
      <c r="N34" s="208"/>
      <c r="O34" s="208"/>
      <c r="P34" s="208"/>
      <c r="Q34" s="208"/>
      <c r="R34" s="208"/>
      <c r="S34" s="208"/>
      <c r="T34" s="208"/>
      <c r="U34" s="208"/>
      <c r="V34" s="208"/>
      <c r="W34" s="208"/>
      <c r="X34" s="208"/>
      <c r="Y34" s="208"/>
      <c r="Z34" s="208"/>
    </row>
    <row r="35" spans="1:26" ht="36.75" customHeight="1" x14ac:dyDescent="0.25">
      <c r="A35" s="399"/>
      <c r="B35" s="400"/>
      <c r="C35" s="400"/>
      <c r="D35" s="400"/>
      <c r="E35" s="400"/>
      <c r="F35" s="401"/>
      <c r="G35" s="401"/>
      <c r="H35" s="401"/>
      <c r="I35" s="401"/>
      <c r="J35" s="401"/>
      <c r="K35" s="401"/>
      <c r="L35" s="401"/>
      <c r="M35" s="401"/>
      <c r="N35" s="401"/>
      <c r="O35" s="401"/>
      <c r="P35" s="401"/>
      <c r="Q35" s="401"/>
      <c r="R35" s="401"/>
      <c r="S35" s="401"/>
      <c r="T35" s="401"/>
      <c r="U35" s="401"/>
      <c r="V35" s="401"/>
      <c r="W35" s="401"/>
      <c r="X35" s="401"/>
      <c r="Y35" s="401"/>
      <c r="Z35" s="402"/>
    </row>
    <row r="36" spans="1:26" ht="44.25" customHeight="1" x14ac:dyDescent="0.25">
      <c r="A36" s="393" t="s">
        <v>32</v>
      </c>
      <c r="B36" s="394"/>
      <c r="C36" s="386">
        <v>0</v>
      </c>
      <c r="D36" s="387"/>
      <c r="E36" s="388"/>
      <c r="F36" s="386">
        <v>1</v>
      </c>
      <c r="G36" s="387"/>
      <c r="H36" s="388"/>
      <c r="I36" s="386">
        <v>1</v>
      </c>
      <c r="J36" s="387">
        <v>2</v>
      </c>
      <c r="K36" s="388">
        <v>2</v>
      </c>
      <c r="L36" s="386">
        <v>1</v>
      </c>
      <c r="M36" s="387">
        <v>2</v>
      </c>
      <c r="N36" s="388">
        <v>2</v>
      </c>
      <c r="O36" s="386">
        <v>3</v>
      </c>
      <c r="P36" s="387">
        <v>1</v>
      </c>
      <c r="Q36" s="388">
        <v>1</v>
      </c>
      <c r="R36" s="386">
        <v>0</v>
      </c>
      <c r="S36" s="387">
        <v>0</v>
      </c>
      <c r="T36" s="388">
        <v>0</v>
      </c>
      <c r="U36" s="386">
        <v>1</v>
      </c>
      <c r="V36" s="387">
        <v>3</v>
      </c>
      <c r="W36" s="388">
        <v>3</v>
      </c>
      <c r="X36" s="386">
        <f>C36+F36+I36+L36+O36+R36+U36</f>
        <v>7</v>
      </c>
      <c r="Y36" s="387">
        <f t="shared" ref="Y36:Z37" si="14">D36+G36+J36+M36+P36+S36+V36</f>
        <v>8</v>
      </c>
      <c r="Z36" s="388">
        <f t="shared" si="14"/>
        <v>8</v>
      </c>
    </row>
    <row r="37" spans="1:26" ht="44.25" customHeight="1" thickBot="1" x14ac:dyDescent="0.3">
      <c r="A37" s="389" t="s">
        <v>33</v>
      </c>
      <c r="B37" s="390"/>
      <c r="C37" s="391">
        <v>0</v>
      </c>
      <c r="D37" s="384"/>
      <c r="E37" s="392"/>
      <c r="F37" s="383">
        <v>6</v>
      </c>
      <c r="G37" s="384"/>
      <c r="H37" s="385"/>
      <c r="I37" s="383">
        <v>2</v>
      </c>
      <c r="J37" s="384"/>
      <c r="K37" s="385"/>
      <c r="L37" s="383">
        <v>2</v>
      </c>
      <c r="M37" s="384"/>
      <c r="N37" s="385"/>
      <c r="O37" s="383">
        <v>3</v>
      </c>
      <c r="P37" s="384"/>
      <c r="Q37" s="385"/>
      <c r="R37" s="383">
        <v>0</v>
      </c>
      <c r="S37" s="384"/>
      <c r="T37" s="385"/>
      <c r="U37" s="383">
        <v>1</v>
      </c>
      <c r="V37" s="384"/>
      <c r="W37" s="385"/>
      <c r="X37" s="384">
        <f>C37+F37+I37+L37+O37+R37+U37</f>
        <v>14</v>
      </c>
      <c r="Y37" s="384">
        <f t="shared" si="14"/>
        <v>0</v>
      </c>
      <c r="Z37" s="385">
        <f t="shared" si="14"/>
        <v>0</v>
      </c>
    </row>
    <row r="38" spans="1:26" x14ac:dyDescent="0.25">
      <c r="A38" s="209" t="s">
        <v>34</v>
      </c>
      <c r="B38" s="209"/>
      <c r="C38" s="209"/>
      <c r="D38" s="209"/>
      <c r="E38" s="209"/>
      <c r="F38" s="209"/>
      <c r="G38" s="209"/>
      <c r="H38" s="209"/>
      <c r="I38" s="209"/>
      <c r="J38" s="209"/>
      <c r="K38" s="209"/>
      <c r="L38" s="209"/>
      <c r="M38" s="209"/>
      <c r="N38" s="209"/>
      <c r="O38" s="209"/>
      <c r="P38" s="209"/>
      <c r="Q38" s="209"/>
      <c r="R38" s="209"/>
      <c r="S38" s="209"/>
      <c r="T38" s="209"/>
      <c r="U38" s="209"/>
      <c r="V38" s="209"/>
      <c r="W38" s="209"/>
      <c r="X38" s="209"/>
      <c r="Y38" s="209"/>
      <c r="Z38" s="209"/>
    </row>
    <row r="39" spans="1:26" x14ac:dyDescent="0.25">
      <c r="A39" s="210"/>
      <c r="B39" s="211"/>
      <c r="C39" s="211"/>
      <c r="D39" s="211"/>
      <c r="E39" s="210"/>
      <c r="F39" s="210"/>
      <c r="G39" s="210"/>
      <c r="H39" s="210"/>
      <c r="I39" s="210"/>
      <c r="J39" s="210"/>
      <c r="K39" s="210"/>
      <c r="L39" s="210"/>
      <c r="M39" s="210"/>
      <c r="N39" s="210"/>
      <c r="O39" s="210"/>
      <c r="P39" s="210"/>
      <c r="Q39" s="210"/>
      <c r="R39" s="210"/>
      <c r="S39" s="210"/>
      <c r="T39" s="210"/>
      <c r="U39" s="210"/>
      <c r="V39" s="210"/>
      <c r="W39" s="210"/>
      <c r="X39" s="210"/>
      <c r="Y39" s="210"/>
      <c r="Z39" s="210"/>
    </row>
    <row r="42" spans="1:26" x14ac:dyDescent="0.25">
      <c r="A42" s="53" t="s">
        <v>153</v>
      </c>
      <c r="B42"/>
      <c r="C42"/>
      <c r="D42" s="53"/>
    </row>
    <row r="43" spans="1:26" x14ac:dyDescent="0.25">
      <c r="A43" s="53" t="s">
        <v>154</v>
      </c>
      <c r="B43"/>
      <c r="C43"/>
      <c r="D43" s="53"/>
    </row>
  </sheetData>
  <mergeCells count="66">
    <mergeCell ref="A1:Z1"/>
    <mergeCell ref="A2:Z2"/>
    <mergeCell ref="A3:B5"/>
    <mergeCell ref="C3:Z3"/>
    <mergeCell ref="C4:E4"/>
    <mergeCell ref="F4:H4"/>
    <mergeCell ref="I4:K4"/>
    <mergeCell ref="L4:N4"/>
    <mergeCell ref="O4:Q4"/>
    <mergeCell ref="R4:T4"/>
    <mergeCell ref="A24:A25"/>
    <mergeCell ref="U4:W4"/>
    <mergeCell ref="X4:Z4"/>
    <mergeCell ref="A6:A7"/>
    <mergeCell ref="A8:A9"/>
    <mergeCell ref="A10:A11"/>
    <mergeCell ref="A12:A13"/>
    <mergeCell ref="A14:A15"/>
    <mergeCell ref="A16:A17"/>
    <mergeCell ref="A18:A19"/>
    <mergeCell ref="A20:A21"/>
    <mergeCell ref="A22:A23"/>
    <mergeCell ref="A26:A27"/>
    <mergeCell ref="A28:A29"/>
    <mergeCell ref="C32:E32"/>
    <mergeCell ref="F32:H32"/>
    <mergeCell ref="I32:K32"/>
    <mergeCell ref="O32:Q32"/>
    <mergeCell ref="R32:T32"/>
    <mergeCell ref="U32:W32"/>
    <mergeCell ref="X32:Z32"/>
    <mergeCell ref="C33:E33"/>
    <mergeCell ref="F33:H33"/>
    <mergeCell ref="I33:K33"/>
    <mergeCell ref="L33:N33"/>
    <mergeCell ref="O33:Q33"/>
    <mergeCell ref="R33:T33"/>
    <mergeCell ref="L32:N32"/>
    <mergeCell ref="U33:W33"/>
    <mergeCell ref="X33:Z33"/>
    <mergeCell ref="A35:E35"/>
    <mergeCell ref="F35:H35"/>
    <mergeCell ref="I35:K35"/>
    <mergeCell ref="L35:N35"/>
    <mergeCell ref="O35:Q35"/>
    <mergeCell ref="R35:T35"/>
    <mergeCell ref="U35:W35"/>
    <mergeCell ref="X35:Z35"/>
    <mergeCell ref="O37:Q37"/>
    <mergeCell ref="R37:T37"/>
    <mergeCell ref="A36:B36"/>
    <mergeCell ref="C36:E36"/>
    <mergeCell ref="F36:H36"/>
    <mergeCell ref="I36:K36"/>
    <mergeCell ref="L36:N36"/>
    <mergeCell ref="O36:Q36"/>
    <mergeCell ref="A37:B37"/>
    <mergeCell ref="C37:E37"/>
    <mergeCell ref="F37:H37"/>
    <mergeCell ref="I37:K37"/>
    <mergeCell ref="L37:N37"/>
    <mergeCell ref="U37:W37"/>
    <mergeCell ref="X37:Z37"/>
    <mergeCell ref="R36:T36"/>
    <mergeCell ref="U36:W36"/>
    <mergeCell ref="X36:Z36"/>
  </mergeCells>
  <pageMargins left="0.70866141732283472" right="0.70866141732283472" top="0.74803149606299213" bottom="0.74803149606299213" header="0.31496062992125984" footer="0.31496062992125984"/>
  <pageSetup paperSize="8" scale="52" orientation="landscape" copies="2"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5"/>
  <sheetViews>
    <sheetView zoomScale="73" zoomScaleNormal="73" workbookViewId="0">
      <selection sqref="A1:J1"/>
    </sheetView>
  </sheetViews>
  <sheetFormatPr baseColWidth="10" defaultRowHeight="15" x14ac:dyDescent="0.25"/>
  <cols>
    <col min="1" max="1" width="41.140625" customWidth="1"/>
    <col min="2" max="2" width="19.5703125" style="168" customWidth="1"/>
    <col min="3" max="4" width="22.5703125" customWidth="1"/>
    <col min="5" max="5" width="25.140625" customWidth="1"/>
    <col min="6" max="10" width="22.5703125" customWidth="1"/>
  </cols>
  <sheetData>
    <row r="1" spans="1:10" ht="57" customHeight="1" x14ac:dyDescent="0.25">
      <c r="A1" s="432" t="s">
        <v>72</v>
      </c>
      <c r="B1" s="432"/>
      <c r="C1" s="432"/>
      <c r="D1" s="432"/>
      <c r="E1" s="432"/>
      <c r="F1" s="432"/>
      <c r="G1" s="432"/>
      <c r="H1" s="432"/>
      <c r="I1" s="432"/>
      <c r="J1" s="432"/>
    </row>
    <row r="2" spans="1:10" ht="57" customHeight="1" thickBot="1" x14ac:dyDescent="0.3">
      <c r="A2" s="432" t="s">
        <v>73</v>
      </c>
      <c r="B2" s="432"/>
      <c r="C2" s="433"/>
      <c r="D2" s="433"/>
      <c r="E2" s="433"/>
      <c r="F2" s="433"/>
      <c r="G2" s="433"/>
      <c r="H2" s="433"/>
      <c r="I2" s="433"/>
      <c r="J2" s="433"/>
    </row>
    <row r="3" spans="1:10" ht="51.75" customHeight="1" thickBot="1" x14ac:dyDescent="0.3">
      <c r="A3" s="370" t="s">
        <v>74</v>
      </c>
      <c r="B3" s="374"/>
      <c r="C3" s="378" t="s">
        <v>2</v>
      </c>
      <c r="D3" s="378"/>
      <c r="E3" s="378"/>
      <c r="F3" s="378"/>
      <c r="G3" s="378"/>
      <c r="H3" s="378"/>
      <c r="I3" s="378"/>
      <c r="J3" s="379"/>
    </row>
    <row r="4" spans="1:10" ht="67.5" customHeight="1" thickBot="1" x14ac:dyDescent="0.3">
      <c r="A4" s="375"/>
      <c r="B4" s="376"/>
      <c r="C4" s="1" t="s">
        <v>3</v>
      </c>
      <c r="D4" s="3" t="s">
        <v>4</v>
      </c>
      <c r="E4" s="2" t="s">
        <v>75</v>
      </c>
      <c r="F4" s="3" t="s">
        <v>76</v>
      </c>
      <c r="G4" s="3" t="s">
        <v>7</v>
      </c>
      <c r="H4" s="4" t="s">
        <v>8</v>
      </c>
      <c r="I4" s="5" t="s">
        <v>9</v>
      </c>
      <c r="J4" s="6" t="s">
        <v>10</v>
      </c>
    </row>
    <row r="5" spans="1:10" ht="25.5" customHeight="1" x14ac:dyDescent="0.25">
      <c r="A5" s="434" t="s">
        <v>77</v>
      </c>
      <c r="B5" s="7" t="s">
        <v>12</v>
      </c>
      <c r="C5" s="8" t="s">
        <v>13</v>
      </c>
      <c r="D5" s="8">
        <v>11</v>
      </c>
      <c r="E5" s="8">
        <v>62</v>
      </c>
      <c r="F5" s="8">
        <v>33</v>
      </c>
      <c r="G5" s="8">
        <v>545</v>
      </c>
      <c r="H5" s="8" t="s">
        <v>13</v>
      </c>
      <c r="I5" s="145">
        <v>52</v>
      </c>
      <c r="J5" s="9">
        <f>SUM(C5:I5)</f>
        <v>703</v>
      </c>
    </row>
    <row r="6" spans="1:10" ht="25.5" customHeight="1" x14ac:dyDescent="0.25">
      <c r="A6" s="428"/>
      <c r="B6" s="10" t="s">
        <v>14</v>
      </c>
      <c r="C6" s="161" t="s">
        <v>15</v>
      </c>
      <c r="D6" s="11">
        <f t="shared" ref="D6:J6" si="0">D5/D$15</f>
        <v>0.6470588235294118</v>
      </c>
      <c r="E6" s="11">
        <f t="shared" si="0"/>
        <v>0.5535714285714286</v>
      </c>
      <c r="F6" s="11">
        <f t="shared" si="0"/>
        <v>0.55000000000000004</v>
      </c>
      <c r="G6" s="11">
        <f t="shared" si="0"/>
        <v>0.58226495726495731</v>
      </c>
      <c r="H6" s="161" t="s">
        <v>15</v>
      </c>
      <c r="I6" s="146">
        <f t="shared" si="0"/>
        <v>0.35616438356164382</v>
      </c>
      <c r="J6" s="12">
        <f t="shared" si="0"/>
        <v>0.55310778914240755</v>
      </c>
    </row>
    <row r="7" spans="1:10" ht="25.5" customHeight="1" x14ac:dyDescent="0.25">
      <c r="A7" s="427" t="s">
        <v>78</v>
      </c>
      <c r="B7" s="13" t="s">
        <v>12</v>
      </c>
      <c r="C7" s="14" t="s">
        <v>13</v>
      </c>
      <c r="D7" s="14">
        <v>0</v>
      </c>
      <c r="E7" s="14">
        <v>28</v>
      </c>
      <c r="F7" s="14">
        <v>15</v>
      </c>
      <c r="G7" s="14">
        <v>216</v>
      </c>
      <c r="H7" s="14" t="s">
        <v>13</v>
      </c>
      <c r="I7" s="147">
        <v>48</v>
      </c>
      <c r="J7" s="15">
        <f t="shared" ref="J7" si="1">SUM(C7:I7)</f>
        <v>307</v>
      </c>
    </row>
    <row r="8" spans="1:10" ht="25.5" customHeight="1" x14ac:dyDescent="0.25">
      <c r="A8" s="428"/>
      <c r="B8" s="10" t="s">
        <v>14</v>
      </c>
      <c r="C8" s="11" t="s">
        <v>15</v>
      </c>
      <c r="D8" s="11">
        <f t="shared" ref="D8:J8" si="2">D7/D$15</f>
        <v>0</v>
      </c>
      <c r="E8" s="11">
        <f t="shared" si="2"/>
        <v>0.25</v>
      </c>
      <c r="F8" s="11">
        <f t="shared" si="2"/>
        <v>0.25</v>
      </c>
      <c r="G8" s="11">
        <f t="shared" si="2"/>
        <v>0.23076923076923078</v>
      </c>
      <c r="H8" s="11" t="s">
        <v>15</v>
      </c>
      <c r="I8" s="146">
        <f t="shared" si="2"/>
        <v>0.32876712328767121</v>
      </c>
      <c r="J8" s="12">
        <f t="shared" si="2"/>
        <v>0.24154209284028325</v>
      </c>
    </row>
    <row r="9" spans="1:10" ht="25.5" customHeight="1" x14ac:dyDescent="0.25">
      <c r="A9" s="427" t="s">
        <v>79</v>
      </c>
      <c r="B9" s="13" t="s">
        <v>12</v>
      </c>
      <c r="C9" s="14" t="s">
        <v>13</v>
      </c>
      <c r="D9" s="14">
        <v>4</v>
      </c>
      <c r="E9" s="14">
        <v>4</v>
      </c>
      <c r="F9" s="14">
        <v>6</v>
      </c>
      <c r="G9" s="14">
        <v>60</v>
      </c>
      <c r="H9" s="14" t="s">
        <v>13</v>
      </c>
      <c r="I9" s="147">
        <v>3</v>
      </c>
      <c r="J9" s="15">
        <f t="shared" ref="J9" si="3">SUM(C9:I9)</f>
        <v>77</v>
      </c>
    </row>
    <row r="10" spans="1:10" ht="25.5" customHeight="1" x14ac:dyDescent="0.25">
      <c r="A10" s="428"/>
      <c r="B10" s="10" t="s">
        <v>14</v>
      </c>
      <c r="C10" s="11" t="s">
        <v>15</v>
      </c>
      <c r="D10" s="11">
        <f t="shared" ref="D10:J10" si="4">D9/D$15</f>
        <v>0.23529411764705882</v>
      </c>
      <c r="E10" s="11">
        <f t="shared" si="4"/>
        <v>3.5714285714285712E-2</v>
      </c>
      <c r="F10" s="11">
        <f t="shared" si="4"/>
        <v>0.1</v>
      </c>
      <c r="G10" s="11">
        <f t="shared" si="4"/>
        <v>6.4102564102564097E-2</v>
      </c>
      <c r="H10" s="11" t="s">
        <v>15</v>
      </c>
      <c r="I10" s="146">
        <f t="shared" si="4"/>
        <v>2.0547945205479451E-2</v>
      </c>
      <c r="J10" s="12">
        <f t="shared" si="4"/>
        <v>6.0582218725413063E-2</v>
      </c>
    </row>
    <row r="11" spans="1:10" ht="25.5" customHeight="1" x14ac:dyDescent="0.25">
      <c r="A11" s="427" t="s">
        <v>80</v>
      </c>
      <c r="B11" s="13" t="s">
        <v>12</v>
      </c>
      <c r="C11" s="14" t="s">
        <v>13</v>
      </c>
      <c r="D11" s="14">
        <v>2</v>
      </c>
      <c r="E11" s="14">
        <v>14</v>
      </c>
      <c r="F11" s="14">
        <v>6</v>
      </c>
      <c r="G11" s="14">
        <v>100</v>
      </c>
      <c r="H11" s="14" t="s">
        <v>13</v>
      </c>
      <c r="I11" s="147">
        <v>39</v>
      </c>
      <c r="J11" s="15">
        <f t="shared" ref="J11" si="5">SUM(C11:I11)</f>
        <v>161</v>
      </c>
    </row>
    <row r="12" spans="1:10" ht="25.5" customHeight="1" x14ac:dyDescent="0.25">
      <c r="A12" s="428"/>
      <c r="B12" s="10" t="s">
        <v>14</v>
      </c>
      <c r="C12" s="11" t="s">
        <v>15</v>
      </c>
      <c r="D12" s="11">
        <f t="shared" ref="D12:J12" si="6">D11/D$15</f>
        <v>0.11764705882352941</v>
      </c>
      <c r="E12" s="11">
        <f t="shared" si="6"/>
        <v>0.125</v>
      </c>
      <c r="F12" s="11">
        <f t="shared" si="6"/>
        <v>0.1</v>
      </c>
      <c r="G12" s="11">
        <f t="shared" si="6"/>
        <v>0.10683760683760683</v>
      </c>
      <c r="H12" s="11" t="s">
        <v>15</v>
      </c>
      <c r="I12" s="146">
        <f t="shared" si="6"/>
        <v>0.26712328767123289</v>
      </c>
      <c r="J12" s="12">
        <f t="shared" si="6"/>
        <v>0.12667191188040913</v>
      </c>
    </row>
    <row r="13" spans="1:10" ht="25.5" customHeight="1" x14ac:dyDescent="0.25">
      <c r="A13" s="427" t="s">
        <v>81</v>
      </c>
      <c r="B13" s="13" t="s">
        <v>12</v>
      </c>
      <c r="C13" s="14" t="s">
        <v>13</v>
      </c>
      <c r="D13" s="14">
        <v>0</v>
      </c>
      <c r="E13" s="14">
        <v>4</v>
      </c>
      <c r="F13" s="14">
        <v>0</v>
      </c>
      <c r="G13" s="14">
        <v>15</v>
      </c>
      <c r="H13" s="14" t="s">
        <v>13</v>
      </c>
      <c r="I13" s="147">
        <v>4</v>
      </c>
      <c r="J13" s="15">
        <f t="shared" ref="J13" si="7">SUM(C13:I13)</f>
        <v>23</v>
      </c>
    </row>
    <row r="14" spans="1:10" ht="25.5" customHeight="1" thickBot="1" x14ac:dyDescent="0.3">
      <c r="A14" s="429"/>
      <c r="B14" s="10" t="s">
        <v>14</v>
      </c>
      <c r="C14" s="16" t="s">
        <v>15</v>
      </c>
      <c r="D14" s="16">
        <f t="shared" ref="D14:J14" si="8">D13/D$15</f>
        <v>0</v>
      </c>
      <c r="E14" s="16">
        <f t="shared" si="8"/>
        <v>3.5714285714285712E-2</v>
      </c>
      <c r="F14" s="16">
        <f t="shared" si="8"/>
        <v>0</v>
      </c>
      <c r="G14" s="16">
        <f t="shared" si="8"/>
        <v>1.6025641025641024E-2</v>
      </c>
      <c r="H14" s="16" t="s">
        <v>15</v>
      </c>
      <c r="I14" s="162">
        <f t="shared" si="8"/>
        <v>2.7397260273972601E-2</v>
      </c>
      <c r="J14" s="17">
        <f t="shared" si="8"/>
        <v>1.8095987411487019E-2</v>
      </c>
    </row>
    <row r="15" spans="1:10" ht="27.75" customHeight="1" x14ac:dyDescent="0.25">
      <c r="A15" s="430" t="s">
        <v>82</v>
      </c>
      <c r="B15" s="7" t="s">
        <v>12</v>
      </c>
      <c r="C15" s="19" t="s">
        <v>13</v>
      </c>
      <c r="D15" s="19">
        <f>D5+D7+D9+D11+D13</f>
        <v>17</v>
      </c>
      <c r="E15" s="19">
        <f>E5+E7+E9+E11+E13</f>
        <v>112</v>
      </c>
      <c r="F15" s="19">
        <f t="shared" ref="F15:J15" si="9">F5+F7+F9+F11+F13</f>
        <v>60</v>
      </c>
      <c r="G15" s="19">
        <f t="shared" si="9"/>
        <v>936</v>
      </c>
      <c r="H15" s="19" t="s">
        <v>13</v>
      </c>
      <c r="I15" s="122">
        <f t="shared" si="9"/>
        <v>146</v>
      </c>
      <c r="J15" s="20">
        <f t="shared" si="9"/>
        <v>1271</v>
      </c>
    </row>
    <row r="16" spans="1:10" ht="27.75" customHeight="1" thickBot="1" x14ac:dyDescent="0.3">
      <c r="A16" s="431"/>
      <c r="B16" s="152" t="s">
        <v>14</v>
      </c>
      <c r="C16" s="22" t="s">
        <v>15</v>
      </c>
      <c r="D16" s="22">
        <f t="shared" ref="D16:I16" si="10">D15/D$15</f>
        <v>1</v>
      </c>
      <c r="E16" s="22">
        <f t="shared" si="10"/>
        <v>1</v>
      </c>
      <c r="F16" s="22">
        <f t="shared" si="10"/>
        <v>1</v>
      </c>
      <c r="G16" s="22">
        <f t="shared" si="10"/>
        <v>1</v>
      </c>
      <c r="H16" s="22" t="s">
        <v>15</v>
      </c>
      <c r="I16" s="124">
        <f t="shared" si="10"/>
        <v>1</v>
      </c>
      <c r="J16" s="23">
        <f>J15/J$15</f>
        <v>1</v>
      </c>
    </row>
    <row r="17" spans="1:10" ht="36" customHeight="1" thickBot="1" x14ac:dyDescent="0.3">
      <c r="A17" s="24"/>
      <c r="B17" s="25"/>
      <c r="C17" s="26"/>
      <c r="D17" s="26"/>
      <c r="E17" s="26"/>
      <c r="F17" s="26"/>
      <c r="G17" s="26"/>
      <c r="H17" s="26"/>
      <c r="I17" s="26"/>
      <c r="J17" s="26"/>
    </row>
    <row r="18" spans="1:10" ht="44.25" customHeight="1" x14ac:dyDescent="0.25">
      <c r="A18" s="27" t="s">
        <v>83</v>
      </c>
      <c r="B18" s="163" t="s">
        <v>12</v>
      </c>
      <c r="C18" s="29" t="s">
        <v>13</v>
      </c>
      <c r="D18" s="30">
        <v>0</v>
      </c>
      <c r="E18" s="30">
        <v>0</v>
      </c>
      <c r="F18" s="30">
        <v>0</v>
      </c>
      <c r="G18" s="30">
        <v>83</v>
      </c>
      <c r="H18" s="30" t="s">
        <v>13</v>
      </c>
      <c r="I18" s="30">
        <v>1</v>
      </c>
      <c r="J18" s="32">
        <f>SUM(C18:I18)</f>
        <v>84</v>
      </c>
    </row>
    <row r="19" spans="1:10" ht="44.25" customHeight="1" thickBot="1" x14ac:dyDescent="0.3">
      <c r="A19" s="164" t="s">
        <v>29</v>
      </c>
      <c r="B19" s="152" t="s">
        <v>12</v>
      </c>
      <c r="C19" s="35" t="s">
        <v>13</v>
      </c>
      <c r="D19" s="38">
        <v>0</v>
      </c>
      <c r="E19" s="38">
        <v>426</v>
      </c>
      <c r="F19" s="38">
        <v>0</v>
      </c>
      <c r="G19" s="38">
        <v>3</v>
      </c>
      <c r="H19" s="38" t="s">
        <v>13</v>
      </c>
      <c r="I19" s="39">
        <v>0</v>
      </c>
      <c r="J19" s="165">
        <f>SUM(C19:I19)</f>
        <v>429</v>
      </c>
    </row>
    <row r="20" spans="1:10" ht="44.25" customHeight="1" thickBot="1" x14ac:dyDescent="0.3">
      <c r="A20" s="166" t="s">
        <v>30</v>
      </c>
      <c r="B20" s="152" t="s">
        <v>12</v>
      </c>
      <c r="C20" s="35" t="s">
        <v>13</v>
      </c>
      <c r="D20" s="38">
        <f>+D15+D18+D19</f>
        <v>17</v>
      </c>
      <c r="E20" s="38">
        <f>+E15+E18+E19</f>
        <v>538</v>
      </c>
      <c r="F20" s="38">
        <f>+F15+F18+F19</f>
        <v>60</v>
      </c>
      <c r="G20" s="38">
        <f>+G15+G18+G19</f>
        <v>1022</v>
      </c>
      <c r="H20" s="38" t="s">
        <v>13</v>
      </c>
      <c r="I20" s="38">
        <f>+I15+I18+I19</f>
        <v>147</v>
      </c>
      <c r="J20" s="36">
        <f>SUM(C20:I20)</f>
        <v>1784</v>
      </c>
    </row>
    <row r="21" spans="1:10" ht="54.75" customHeight="1" thickBot="1" x14ac:dyDescent="0.3">
      <c r="A21" s="40"/>
      <c r="B21" s="24"/>
      <c r="C21" s="41"/>
      <c r="D21" s="41"/>
      <c r="E21" s="41"/>
      <c r="F21" s="41"/>
      <c r="G21" s="41"/>
      <c r="H21" s="41"/>
      <c r="I21" s="41"/>
      <c r="J21" s="42"/>
    </row>
    <row r="22" spans="1:10" ht="42" customHeight="1" x14ac:dyDescent="0.25">
      <c r="A22" s="335" t="s">
        <v>31</v>
      </c>
      <c r="B22" s="336"/>
      <c r="C22" s="336"/>
      <c r="D22" s="44"/>
      <c r="E22" s="44"/>
      <c r="F22" s="44"/>
      <c r="G22" s="44"/>
      <c r="H22" s="44"/>
      <c r="I22" s="44"/>
      <c r="J22" s="45"/>
    </row>
    <row r="23" spans="1:10" ht="42" customHeight="1" x14ac:dyDescent="0.25">
      <c r="A23" s="353" t="s">
        <v>32</v>
      </c>
      <c r="B23" s="354"/>
      <c r="C23" s="167">
        <v>0</v>
      </c>
      <c r="D23" s="47">
        <v>1</v>
      </c>
      <c r="E23" s="47">
        <v>1</v>
      </c>
      <c r="F23" s="47">
        <v>1</v>
      </c>
      <c r="G23" s="47">
        <v>3</v>
      </c>
      <c r="H23" s="47">
        <v>0</v>
      </c>
      <c r="I23" s="47">
        <v>1</v>
      </c>
      <c r="J23" s="48">
        <f>SUM(C23:I23)</f>
        <v>7</v>
      </c>
    </row>
    <row r="24" spans="1:10" ht="42" customHeight="1" thickBot="1" x14ac:dyDescent="0.3">
      <c r="A24" s="355" t="s">
        <v>33</v>
      </c>
      <c r="B24" s="356"/>
      <c r="C24" s="49">
        <v>0</v>
      </c>
      <c r="D24" s="50">
        <v>6</v>
      </c>
      <c r="E24" s="50">
        <v>2</v>
      </c>
      <c r="F24" s="50">
        <v>2</v>
      </c>
      <c r="G24" s="50">
        <v>3</v>
      </c>
      <c r="H24" s="50">
        <v>0</v>
      </c>
      <c r="I24" s="51">
        <v>1</v>
      </c>
      <c r="J24" s="52">
        <f>SUM(C24:I24)</f>
        <v>14</v>
      </c>
    </row>
    <row r="25" spans="1:10" ht="31.5" customHeight="1" x14ac:dyDescent="0.25">
      <c r="A25" s="53" t="s">
        <v>34</v>
      </c>
      <c r="B25" s="54"/>
      <c r="C25" s="55"/>
      <c r="D25" s="55"/>
      <c r="E25" s="55"/>
      <c r="F25" s="55"/>
      <c r="G25" s="55"/>
      <c r="H25" s="55"/>
      <c r="I25" s="55"/>
      <c r="J25" s="55"/>
    </row>
  </sheetData>
  <mergeCells count="13">
    <mergeCell ref="A7:A8"/>
    <mergeCell ref="A1:J1"/>
    <mergeCell ref="A2:J2"/>
    <mergeCell ref="A3:B4"/>
    <mergeCell ref="C3:J3"/>
    <mergeCell ref="A5:A6"/>
    <mergeCell ref="A24:B24"/>
    <mergeCell ref="A9:A10"/>
    <mergeCell ref="A11:A12"/>
    <mergeCell ref="A13:A14"/>
    <mergeCell ref="A15:A16"/>
    <mergeCell ref="A22:C22"/>
    <mergeCell ref="A23:B23"/>
  </mergeCells>
  <pageMargins left="0.70866141732283472" right="0.70866141732283472" top="0.74803149606299213" bottom="0.74803149606299213" header="0.31496062992125984" footer="0.31496062992125984"/>
  <pageSetup paperSize="9" scale="53"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4"/>
  <sheetViews>
    <sheetView zoomScale="71" zoomScaleNormal="71" workbookViewId="0">
      <selection sqref="A1:J1"/>
    </sheetView>
  </sheetViews>
  <sheetFormatPr baseColWidth="10" defaultRowHeight="15" x14ac:dyDescent="0.25"/>
  <cols>
    <col min="1" max="1" width="33.7109375" customWidth="1"/>
    <col min="2" max="2" width="12.140625" style="56" customWidth="1"/>
    <col min="3" max="10" width="22.5703125" customWidth="1"/>
  </cols>
  <sheetData>
    <row r="1" spans="1:10" ht="43.5" customHeight="1" x14ac:dyDescent="0.25">
      <c r="A1" s="432" t="s">
        <v>63</v>
      </c>
      <c r="B1" s="432"/>
      <c r="C1" s="432"/>
      <c r="D1" s="432"/>
      <c r="E1" s="432"/>
      <c r="F1" s="432"/>
      <c r="G1" s="432"/>
      <c r="H1" s="432"/>
      <c r="I1" s="432"/>
      <c r="J1" s="432"/>
    </row>
    <row r="2" spans="1:10" ht="43.5" customHeight="1" thickBot="1" x14ac:dyDescent="0.3">
      <c r="A2" s="432" t="s">
        <v>64</v>
      </c>
      <c r="B2" s="432"/>
      <c r="C2" s="433"/>
      <c r="D2" s="433"/>
      <c r="E2" s="433"/>
      <c r="F2" s="433"/>
      <c r="G2" s="433"/>
      <c r="H2" s="433"/>
      <c r="I2" s="433"/>
      <c r="J2" s="433"/>
    </row>
    <row r="3" spans="1:10" ht="51.75" customHeight="1" thickBot="1" x14ac:dyDescent="0.3">
      <c r="A3" s="370" t="s">
        <v>65</v>
      </c>
      <c r="B3" s="374"/>
      <c r="C3" s="377" t="s">
        <v>2</v>
      </c>
      <c r="D3" s="378"/>
      <c r="E3" s="378"/>
      <c r="F3" s="378"/>
      <c r="G3" s="378"/>
      <c r="H3" s="378"/>
      <c r="I3" s="378"/>
      <c r="J3" s="379"/>
    </row>
    <row r="4" spans="1:10" ht="48" customHeight="1" thickBot="1" x14ac:dyDescent="0.3">
      <c r="A4" s="375"/>
      <c r="B4" s="376"/>
      <c r="C4" s="1" t="s">
        <v>3</v>
      </c>
      <c r="D4" s="3" t="s">
        <v>4</v>
      </c>
      <c r="E4" s="2" t="s">
        <v>5</v>
      </c>
      <c r="F4" s="2" t="s">
        <v>66</v>
      </c>
      <c r="G4" s="3" t="s">
        <v>7</v>
      </c>
      <c r="H4" s="3" t="s">
        <v>8</v>
      </c>
      <c r="I4" s="5" t="s">
        <v>9</v>
      </c>
      <c r="J4" s="6" t="s">
        <v>10</v>
      </c>
    </row>
    <row r="5" spans="1:10" ht="25.5" customHeight="1" x14ac:dyDescent="0.25">
      <c r="A5" s="438" t="s">
        <v>67</v>
      </c>
      <c r="B5" s="13" t="s">
        <v>12</v>
      </c>
      <c r="C5" s="8" t="s">
        <v>13</v>
      </c>
      <c r="D5" s="8">
        <v>15</v>
      </c>
      <c r="E5" s="8">
        <v>93</v>
      </c>
      <c r="F5" s="8">
        <v>46</v>
      </c>
      <c r="G5" s="8">
        <v>643</v>
      </c>
      <c r="H5" s="8" t="s">
        <v>13</v>
      </c>
      <c r="I5" s="145">
        <v>109</v>
      </c>
      <c r="J5" s="9">
        <f>SUM(C5:I5)</f>
        <v>906</v>
      </c>
    </row>
    <row r="6" spans="1:10" ht="25.5" customHeight="1" x14ac:dyDescent="0.25">
      <c r="A6" s="439"/>
      <c r="B6" s="10" t="s">
        <v>14</v>
      </c>
      <c r="C6" s="11" t="s">
        <v>15</v>
      </c>
      <c r="D6" s="11">
        <f t="shared" ref="D6:J6" si="0">D5/D$11</f>
        <v>0.88235294117647056</v>
      </c>
      <c r="E6" s="11">
        <f t="shared" si="0"/>
        <v>0.8303571428571429</v>
      </c>
      <c r="F6" s="11">
        <f t="shared" si="0"/>
        <v>0.76666666666666672</v>
      </c>
      <c r="G6" s="11">
        <f t="shared" si="0"/>
        <v>0.70273224043715843</v>
      </c>
      <c r="H6" s="11" t="s">
        <v>15</v>
      </c>
      <c r="I6" s="146">
        <f t="shared" si="0"/>
        <v>0.75172413793103443</v>
      </c>
      <c r="J6" s="12">
        <f t="shared" si="0"/>
        <v>0.72538030424339472</v>
      </c>
    </row>
    <row r="7" spans="1:10" ht="25.5" customHeight="1" x14ac:dyDescent="0.25">
      <c r="A7" s="435" t="s">
        <v>68</v>
      </c>
      <c r="B7" s="13" t="s">
        <v>12</v>
      </c>
      <c r="C7" s="14" t="s">
        <v>13</v>
      </c>
      <c r="D7" s="14">
        <v>1</v>
      </c>
      <c r="E7" s="14">
        <v>10</v>
      </c>
      <c r="F7" s="14">
        <v>1</v>
      </c>
      <c r="G7" s="14">
        <v>39</v>
      </c>
      <c r="H7" s="14" t="s">
        <v>13</v>
      </c>
      <c r="I7" s="147">
        <v>7</v>
      </c>
      <c r="J7" s="15">
        <f t="shared" ref="J7" si="1">SUM(C7:I7)</f>
        <v>58</v>
      </c>
    </row>
    <row r="8" spans="1:10" ht="25.5" customHeight="1" x14ac:dyDescent="0.25">
      <c r="A8" s="439"/>
      <c r="B8" s="10" t="s">
        <v>14</v>
      </c>
      <c r="C8" s="11" t="s">
        <v>15</v>
      </c>
      <c r="D8" s="11">
        <f t="shared" ref="D8:J8" si="2">D7/D$11</f>
        <v>5.8823529411764705E-2</v>
      </c>
      <c r="E8" s="11">
        <f t="shared" si="2"/>
        <v>8.9285714285714288E-2</v>
      </c>
      <c r="F8" s="11">
        <f t="shared" si="2"/>
        <v>1.6666666666666666E-2</v>
      </c>
      <c r="G8" s="11">
        <f t="shared" si="2"/>
        <v>4.2622950819672129E-2</v>
      </c>
      <c r="H8" s="11" t="s">
        <v>15</v>
      </c>
      <c r="I8" s="146">
        <f t="shared" si="2"/>
        <v>4.8275862068965517E-2</v>
      </c>
      <c r="J8" s="12">
        <f t="shared" si="2"/>
        <v>4.6437149719775819E-2</v>
      </c>
    </row>
    <row r="9" spans="1:10" ht="25.5" customHeight="1" x14ac:dyDescent="0.25">
      <c r="A9" s="435" t="s">
        <v>69</v>
      </c>
      <c r="B9" s="148" t="s">
        <v>12</v>
      </c>
      <c r="C9" s="149" t="s">
        <v>13</v>
      </c>
      <c r="D9" s="149">
        <v>1</v>
      </c>
      <c r="E9" s="149">
        <v>9</v>
      </c>
      <c r="F9" s="149">
        <v>13</v>
      </c>
      <c r="G9" s="149">
        <v>233</v>
      </c>
      <c r="H9" s="149" t="s">
        <v>13</v>
      </c>
      <c r="I9" s="150">
        <v>29</v>
      </c>
      <c r="J9" s="151">
        <f t="shared" ref="J9:J11" si="3">SUM(C9:I9)</f>
        <v>285</v>
      </c>
    </row>
    <row r="10" spans="1:10" ht="25.5" customHeight="1" thickBot="1" x14ac:dyDescent="0.3">
      <c r="A10" s="436"/>
      <c r="B10" s="152" t="s">
        <v>14</v>
      </c>
      <c r="C10" s="153" t="s">
        <v>15</v>
      </c>
      <c r="D10" s="153">
        <f t="shared" ref="D10:J10" si="4">D9/D$11</f>
        <v>5.8823529411764705E-2</v>
      </c>
      <c r="E10" s="153">
        <f t="shared" si="4"/>
        <v>8.0357142857142863E-2</v>
      </c>
      <c r="F10" s="153">
        <f t="shared" si="4"/>
        <v>0.21666666666666667</v>
      </c>
      <c r="G10" s="153">
        <f t="shared" si="4"/>
        <v>0.25464480874316942</v>
      </c>
      <c r="H10" s="153" t="s">
        <v>15</v>
      </c>
      <c r="I10" s="154">
        <f t="shared" si="4"/>
        <v>0.2</v>
      </c>
      <c r="J10" s="155">
        <f t="shared" si="4"/>
        <v>0.22818254603682947</v>
      </c>
    </row>
    <row r="11" spans="1:10" ht="27.75" customHeight="1" x14ac:dyDescent="0.25">
      <c r="A11" s="437" t="s">
        <v>70</v>
      </c>
      <c r="B11" s="13" t="s">
        <v>12</v>
      </c>
      <c r="C11" s="156" t="s">
        <v>13</v>
      </c>
      <c r="D11" s="156">
        <f t="shared" ref="D11:I11" si="5">D5+D7++D9</f>
        <v>17</v>
      </c>
      <c r="E11" s="156">
        <f t="shared" si="5"/>
        <v>112</v>
      </c>
      <c r="F11" s="156">
        <f t="shared" si="5"/>
        <v>60</v>
      </c>
      <c r="G11" s="156">
        <f t="shared" si="5"/>
        <v>915</v>
      </c>
      <c r="H11" s="156" t="s">
        <v>13</v>
      </c>
      <c r="I11" s="157">
        <f t="shared" si="5"/>
        <v>145</v>
      </c>
      <c r="J11" s="158">
        <f t="shared" si="3"/>
        <v>1249</v>
      </c>
    </row>
    <row r="12" spans="1:10" ht="27.75" customHeight="1" thickBot="1" x14ac:dyDescent="0.3">
      <c r="A12" s="375"/>
      <c r="B12" s="152" t="s">
        <v>14</v>
      </c>
      <c r="C12" s="22" t="s">
        <v>15</v>
      </c>
      <c r="D12" s="22">
        <f t="shared" ref="D12:I12" si="6">D11/D$11</f>
        <v>1</v>
      </c>
      <c r="E12" s="22">
        <f t="shared" si="6"/>
        <v>1</v>
      </c>
      <c r="F12" s="22">
        <f t="shared" si="6"/>
        <v>1</v>
      </c>
      <c r="G12" s="22">
        <f t="shared" si="6"/>
        <v>1</v>
      </c>
      <c r="H12" s="22" t="s">
        <v>15</v>
      </c>
      <c r="I12" s="124">
        <f t="shared" si="6"/>
        <v>1</v>
      </c>
      <c r="J12" s="23">
        <f>J11/J$11</f>
        <v>1</v>
      </c>
    </row>
    <row r="13" spans="1:10" ht="36" customHeight="1" thickBot="1" x14ac:dyDescent="0.3">
      <c r="A13" s="24"/>
      <c r="B13" s="25"/>
      <c r="C13" s="26"/>
      <c r="D13" s="26"/>
      <c r="E13" s="26"/>
      <c r="F13" s="26"/>
      <c r="G13" s="26"/>
      <c r="H13" s="26"/>
      <c r="I13" s="26"/>
      <c r="J13" s="26"/>
    </row>
    <row r="14" spans="1:10" ht="48.75" customHeight="1" x14ac:dyDescent="0.25">
      <c r="A14" s="27" t="s">
        <v>71</v>
      </c>
      <c r="B14" s="28" t="s">
        <v>12</v>
      </c>
      <c r="C14" s="29" t="s">
        <v>13</v>
      </c>
      <c r="D14" s="30">
        <v>0</v>
      </c>
      <c r="E14" s="30">
        <v>0</v>
      </c>
      <c r="F14" s="30">
        <v>0</v>
      </c>
      <c r="G14" s="30">
        <v>107</v>
      </c>
      <c r="H14" s="30" t="s">
        <v>13</v>
      </c>
      <c r="I14" s="31">
        <v>2</v>
      </c>
      <c r="J14" s="32">
        <f>SUM(C14:I14)</f>
        <v>109</v>
      </c>
    </row>
    <row r="15" spans="1:10" ht="48.75" customHeight="1" thickBot="1" x14ac:dyDescent="0.3">
      <c r="A15" s="33" t="s">
        <v>29</v>
      </c>
      <c r="B15" s="159" t="s">
        <v>12</v>
      </c>
      <c r="C15" s="35" t="s">
        <v>13</v>
      </c>
      <c r="D15" s="38">
        <f t="shared" ref="D15:J15" si="7">D16-D11-D14</f>
        <v>0</v>
      </c>
      <c r="E15" s="38">
        <f t="shared" si="7"/>
        <v>426</v>
      </c>
      <c r="F15" s="38">
        <f t="shared" si="7"/>
        <v>0</v>
      </c>
      <c r="G15" s="38">
        <f t="shared" si="7"/>
        <v>0</v>
      </c>
      <c r="H15" s="38" t="s">
        <v>13</v>
      </c>
      <c r="I15" s="39">
        <f t="shared" si="7"/>
        <v>0</v>
      </c>
      <c r="J15" s="36">
        <f t="shared" si="7"/>
        <v>426</v>
      </c>
    </row>
    <row r="16" spans="1:10" ht="48.75" customHeight="1" thickBot="1" x14ac:dyDescent="0.3">
      <c r="A16" s="37" t="s">
        <v>30</v>
      </c>
      <c r="B16" s="160" t="s">
        <v>12</v>
      </c>
      <c r="C16" s="35" t="s">
        <v>13</v>
      </c>
      <c r="D16" s="38">
        <v>17</v>
      </c>
      <c r="E16" s="38">
        <v>538</v>
      </c>
      <c r="F16" s="38">
        <v>60</v>
      </c>
      <c r="G16" s="38">
        <v>1022</v>
      </c>
      <c r="H16" s="38" t="s">
        <v>13</v>
      </c>
      <c r="I16" s="39">
        <v>147</v>
      </c>
      <c r="J16" s="36">
        <f>SUM(C16:I16)</f>
        <v>1784</v>
      </c>
    </row>
    <row r="17" spans="1:10" ht="54.75" customHeight="1" thickBot="1" x14ac:dyDescent="0.3">
      <c r="A17" s="40"/>
      <c r="B17" s="24"/>
      <c r="C17" s="41"/>
      <c r="D17" s="41"/>
      <c r="E17" s="41"/>
      <c r="F17" s="41"/>
      <c r="G17" s="41"/>
      <c r="H17" s="41"/>
      <c r="I17" s="41"/>
      <c r="J17" s="42"/>
    </row>
    <row r="18" spans="1:10" ht="36" customHeight="1" x14ac:dyDescent="0.25">
      <c r="A18" s="335" t="s">
        <v>31</v>
      </c>
      <c r="B18" s="336"/>
      <c r="C18" s="336"/>
      <c r="D18" s="44"/>
      <c r="E18" s="44"/>
      <c r="F18" s="44"/>
      <c r="G18" s="44"/>
      <c r="H18" s="44"/>
      <c r="I18" s="44"/>
      <c r="J18" s="45"/>
    </row>
    <row r="19" spans="1:10" ht="36" customHeight="1" x14ac:dyDescent="0.25">
      <c r="A19" s="353" t="s">
        <v>32</v>
      </c>
      <c r="B19" s="354"/>
      <c r="C19" s="46">
        <v>0</v>
      </c>
      <c r="D19" s="47">
        <v>1</v>
      </c>
      <c r="E19" s="47">
        <v>1</v>
      </c>
      <c r="F19" s="47">
        <v>1</v>
      </c>
      <c r="G19" s="47">
        <v>3</v>
      </c>
      <c r="H19" s="47">
        <v>0</v>
      </c>
      <c r="I19" s="47">
        <v>1</v>
      </c>
      <c r="J19" s="48">
        <f>SUM(C19:I19)</f>
        <v>7</v>
      </c>
    </row>
    <row r="20" spans="1:10" ht="36" customHeight="1" thickBot="1" x14ac:dyDescent="0.3">
      <c r="A20" s="355" t="s">
        <v>33</v>
      </c>
      <c r="B20" s="356"/>
      <c r="C20" s="49">
        <v>0</v>
      </c>
      <c r="D20" s="50">
        <v>6</v>
      </c>
      <c r="E20" s="50">
        <v>2</v>
      </c>
      <c r="F20" s="50">
        <v>2</v>
      </c>
      <c r="G20" s="50">
        <v>3</v>
      </c>
      <c r="H20" s="50">
        <v>0</v>
      </c>
      <c r="I20" s="51">
        <v>1</v>
      </c>
      <c r="J20" s="52">
        <f>SUM(C20:I20)</f>
        <v>14</v>
      </c>
    </row>
    <row r="21" spans="1:10" ht="31.5" customHeight="1" x14ac:dyDescent="0.25">
      <c r="A21" s="53" t="s">
        <v>34</v>
      </c>
      <c r="B21" s="54"/>
      <c r="C21" s="55"/>
      <c r="D21" s="55"/>
      <c r="E21" s="55"/>
      <c r="F21" s="55"/>
      <c r="G21" s="55"/>
      <c r="H21" s="55"/>
      <c r="I21" s="55"/>
      <c r="J21" s="55"/>
    </row>
    <row r="23" spans="1:10" x14ac:dyDescent="0.25">
      <c r="A23" s="53" t="s">
        <v>153</v>
      </c>
      <c r="B23"/>
      <c r="D23" s="53"/>
    </row>
    <row r="24" spans="1:10" x14ac:dyDescent="0.25">
      <c r="A24" s="53" t="s">
        <v>154</v>
      </c>
      <c r="B24"/>
      <c r="D24" s="53"/>
    </row>
  </sheetData>
  <mergeCells count="11">
    <mergeCell ref="A7:A8"/>
    <mergeCell ref="A1:J1"/>
    <mergeCell ref="A2:J2"/>
    <mergeCell ref="A3:B4"/>
    <mergeCell ref="C3:J3"/>
    <mergeCell ref="A5:A6"/>
    <mergeCell ref="A9:A10"/>
    <mergeCell ref="A11:A12"/>
    <mergeCell ref="A18:C18"/>
    <mergeCell ref="A19:B19"/>
    <mergeCell ref="A20:B20"/>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6"/>
  <sheetViews>
    <sheetView zoomScale="64" zoomScaleNormal="64" workbookViewId="0">
      <selection sqref="A1:J1"/>
    </sheetView>
  </sheetViews>
  <sheetFormatPr baseColWidth="10" defaultRowHeight="15" x14ac:dyDescent="0.25"/>
  <cols>
    <col min="1" max="1" width="54.5703125" customWidth="1"/>
    <col min="2" max="2" width="17.28515625" style="56" customWidth="1"/>
    <col min="3" max="10" width="26.140625" customWidth="1"/>
  </cols>
  <sheetData>
    <row r="1" spans="1:10" ht="57" customHeight="1" x14ac:dyDescent="0.25">
      <c r="A1" s="452" t="s">
        <v>49</v>
      </c>
      <c r="B1" s="452"/>
      <c r="C1" s="452"/>
      <c r="D1" s="452"/>
      <c r="E1" s="452"/>
      <c r="F1" s="452"/>
      <c r="G1" s="452"/>
      <c r="H1" s="452"/>
      <c r="I1" s="452"/>
      <c r="J1" s="452"/>
    </row>
    <row r="2" spans="1:10" ht="42" customHeight="1" thickBot="1" x14ac:dyDescent="0.3">
      <c r="A2" s="453" t="s">
        <v>50</v>
      </c>
      <c r="B2" s="453"/>
      <c r="C2" s="454"/>
      <c r="D2" s="454"/>
      <c r="E2" s="454"/>
      <c r="F2" s="454"/>
      <c r="G2" s="454"/>
      <c r="H2" s="454"/>
      <c r="I2" s="454"/>
      <c r="J2" s="454"/>
    </row>
    <row r="3" spans="1:10" ht="51.75" customHeight="1" thickBot="1" x14ac:dyDescent="0.3">
      <c r="A3" s="418" t="s">
        <v>51</v>
      </c>
      <c r="B3" s="455"/>
      <c r="C3" s="377" t="s">
        <v>2</v>
      </c>
      <c r="D3" s="378"/>
      <c r="E3" s="378"/>
      <c r="F3" s="378"/>
      <c r="G3" s="378"/>
      <c r="H3" s="378"/>
      <c r="I3" s="378"/>
      <c r="J3" s="379"/>
    </row>
    <row r="4" spans="1:10" ht="57.75" customHeight="1" thickBot="1" x14ac:dyDescent="0.3">
      <c r="A4" s="422"/>
      <c r="B4" s="456"/>
      <c r="C4" s="100" t="s">
        <v>3</v>
      </c>
      <c r="D4" s="101" t="s">
        <v>4</v>
      </c>
      <c r="E4" s="102" t="s">
        <v>5</v>
      </c>
      <c r="F4" s="102" t="s">
        <v>6</v>
      </c>
      <c r="G4" s="101" t="s">
        <v>7</v>
      </c>
      <c r="H4" s="103" t="s">
        <v>8</v>
      </c>
      <c r="I4" s="104" t="s">
        <v>9</v>
      </c>
      <c r="J4" s="105" t="s">
        <v>10</v>
      </c>
    </row>
    <row r="5" spans="1:10" ht="31.5" customHeight="1" x14ac:dyDescent="0.25">
      <c r="A5" s="457" t="s">
        <v>52</v>
      </c>
      <c r="B5" s="106" t="s">
        <v>12</v>
      </c>
      <c r="C5" s="107" t="s">
        <v>13</v>
      </c>
      <c r="D5" s="107">
        <v>2</v>
      </c>
      <c r="E5" s="107">
        <v>7</v>
      </c>
      <c r="F5" s="107">
        <v>1</v>
      </c>
      <c r="G5" s="107">
        <v>40</v>
      </c>
      <c r="H5" s="107" t="s">
        <v>13</v>
      </c>
      <c r="I5" s="108">
        <v>27</v>
      </c>
      <c r="J5" s="109">
        <f>SUM(C5:I5)</f>
        <v>77</v>
      </c>
    </row>
    <row r="6" spans="1:10" ht="31.5" customHeight="1" x14ac:dyDescent="0.25">
      <c r="A6" s="450"/>
      <c r="B6" s="110" t="s">
        <v>14</v>
      </c>
      <c r="C6" s="111" t="s">
        <v>15</v>
      </c>
      <c r="D6" s="111">
        <f t="shared" ref="D6:J6" si="0">D5/D$21</f>
        <v>0.11764705882352941</v>
      </c>
      <c r="E6" s="111">
        <f t="shared" si="0"/>
        <v>6.25E-2</v>
      </c>
      <c r="F6" s="111">
        <f t="shared" si="0"/>
        <v>1.6666666666666666E-2</v>
      </c>
      <c r="G6" s="111">
        <f t="shared" si="0"/>
        <v>4.3956043956043959E-2</v>
      </c>
      <c r="H6" s="111" t="s">
        <v>15</v>
      </c>
      <c r="I6" s="112">
        <f t="shared" si="0"/>
        <v>0.18620689655172415</v>
      </c>
      <c r="J6" s="113">
        <f t="shared" si="0"/>
        <v>6.1897106109324758E-2</v>
      </c>
    </row>
    <row r="7" spans="1:10" ht="25.5" customHeight="1" x14ac:dyDescent="0.25">
      <c r="A7" s="449" t="s">
        <v>53</v>
      </c>
      <c r="B7" s="114" t="s">
        <v>12</v>
      </c>
      <c r="C7" s="115" t="s">
        <v>13</v>
      </c>
      <c r="D7" s="115">
        <v>4</v>
      </c>
      <c r="E7" s="115">
        <v>14</v>
      </c>
      <c r="F7" s="115">
        <v>10</v>
      </c>
      <c r="G7" s="115">
        <v>103</v>
      </c>
      <c r="H7" s="115" t="s">
        <v>13</v>
      </c>
      <c r="I7" s="116">
        <v>25</v>
      </c>
      <c r="J7" s="117">
        <f t="shared" ref="J7" si="1">SUM(C7:I7)</f>
        <v>156</v>
      </c>
    </row>
    <row r="8" spans="1:10" ht="25.5" customHeight="1" x14ac:dyDescent="0.25">
      <c r="A8" s="450"/>
      <c r="B8" s="110" t="s">
        <v>14</v>
      </c>
      <c r="C8" s="111" t="s">
        <v>15</v>
      </c>
      <c r="D8" s="111">
        <f t="shared" ref="D8:J8" si="2">D7/D$21</f>
        <v>0.23529411764705882</v>
      </c>
      <c r="E8" s="111">
        <f t="shared" si="2"/>
        <v>0.125</v>
      </c>
      <c r="F8" s="111">
        <f t="shared" si="2"/>
        <v>0.16666666666666666</v>
      </c>
      <c r="G8" s="111">
        <f t="shared" si="2"/>
        <v>0.11318681318681319</v>
      </c>
      <c r="H8" s="111" t="s">
        <v>15</v>
      </c>
      <c r="I8" s="112">
        <f t="shared" si="2"/>
        <v>0.17241379310344829</v>
      </c>
      <c r="J8" s="113">
        <f t="shared" si="2"/>
        <v>0.12540192926045016</v>
      </c>
    </row>
    <row r="9" spans="1:10" ht="33.75" customHeight="1" x14ac:dyDescent="0.25">
      <c r="A9" s="449" t="s">
        <v>54</v>
      </c>
      <c r="B9" s="114" t="s">
        <v>12</v>
      </c>
      <c r="C9" s="115" t="s">
        <v>13</v>
      </c>
      <c r="D9" s="115">
        <v>6</v>
      </c>
      <c r="E9" s="115">
        <v>49</v>
      </c>
      <c r="F9" s="115">
        <v>40</v>
      </c>
      <c r="G9" s="115">
        <v>484</v>
      </c>
      <c r="H9" s="115" t="s">
        <v>13</v>
      </c>
      <c r="I9" s="116">
        <v>40</v>
      </c>
      <c r="J9" s="117">
        <f t="shared" ref="J9" si="3">SUM(C9:I9)</f>
        <v>619</v>
      </c>
    </row>
    <row r="10" spans="1:10" ht="33.75" customHeight="1" x14ac:dyDescent="0.25">
      <c r="A10" s="450"/>
      <c r="B10" s="110" t="s">
        <v>14</v>
      </c>
      <c r="C10" s="111" t="s">
        <v>15</v>
      </c>
      <c r="D10" s="111">
        <f t="shared" ref="D10:J10" si="4">D9/D$21</f>
        <v>0.35294117647058826</v>
      </c>
      <c r="E10" s="111">
        <f t="shared" si="4"/>
        <v>0.4375</v>
      </c>
      <c r="F10" s="111">
        <f t="shared" si="4"/>
        <v>0.66666666666666663</v>
      </c>
      <c r="G10" s="111">
        <f t="shared" si="4"/>
        <v>0.53186813186813187</v>
      </c>
      <c r="H10" s="111" t="s">
        <v>15</v>
      </c>
      <c r="I10" s="112">
        <f t="shared" si="4"/>
        <v>0.27586206896551724</v>
      </c>
      <c r="J10" s="113">
        <f t="shared" si="4"/>
        <v>0.49758842443729906</v>
      </c>
    </row>
    <row r="11" spans="1:10" ht="25.5" customHeight="1" x14ac:dyDescent="0.25">
      <c r="A11" s="449" t="s">
        <v>55</v>
      </c>
      <c r="B11" s="114" t="s">
        <v>12</v>
      </c>
      <c r="C11" s="115" t="s">
        <v>13</v>
      </c>
      <c r="D11" s="115">
        <v>1</v>
      </c>
      <c r="E11" s="115">
        <v>26</v>
      </c>
      <c r="F11" s="115">
        <v>2</v>
      </c>
      <c r="G11" s="115">
        <v>130</v>
      </c>
      <c r="H11" s="115" t="s">
        <v>13</v>
      </c>
      <c r="I11" s="116">
        <v>29</v>
      </c>
      <c r="J11" s="117">
        <f t="shared" ref="J11" si="5">SUM(C11:I11)</f>
        <v>188</v>
      </c>
    </row>
    <row r="12" spans="1:10" ht="25.5" customHeight="1" x14ac:dyDescent="0.25">
      <c r="A12" s="450"/>
      <c r="B12" s="110" t="s">
        <v>14</v>
      </c>
      <c r="C12" s="111" t="s">
        <v>15</v>
      </c>
      <c r="D12" s="111">
        <f t="shared" ref="D12:J12" si="6">D11/D$21</f>
        <v>5.8823529411764705E-2</v>
      </c>
      <c r="E12" s="111">
        <f t="shared" si="6"/>
        <v>0.23214285714285715</v>
      </c>
      <c r="F12" s="111">
        <f t="shared" si="6"/>
        <v>3.3333333333333333E-2</v>
      </c>
      <c r="G12" s="111">
        <f t="shared" si="6"/>
        <v>0.14285714285714285</v>
      </c>
      <c r="H12" s="111" t="s">
        <v>15</v>
      </c>
      <c r="I12" s="112">
        <f t="shared" si="6"/>
        <v>0.2</v>
      </c>
      <c r="J12" s="113">
        <f t="shared" si="6"/>
        <v>0.15112540192926044</v>
      </c>
    </row>
    <row r="13" spans="1:10" ht="25.5" customHeight="1" x14ac:dyDescent="0.25">
      <c r="A13" s="449" t="s">
        <v>56</v>
      </c>
      <c r="B13" s="114" t="s">
        <v>12</v>
      </c>
      <c r="C13" s="115" t="s">
        <v>13</v>
      </c>
      <c r="D13" s="115">
        <v>1</v>
      </c>
      <c r="E13" s="115">
        <v>6</v>
      </c>
      <c r="F13" s="115">
        <v>3</v>
      </c>
      <c r="G13" s="115">
        <v>50</v>
      </c>
      <c r="H13" s="115" t="s">
        <v>13</v>
      </c>
      <c r="I13" s="116">
        <v>10</v>
      </c>
      <c r="J13" s="117">
        <f t="shared" ref="J13" si="7">SUM(C13:I13)</f>
        <v>70</v>
      </c>
    </row>
    <row r="14" spans="1:10" ht="25.5" customHeight="1" x14ac:dyDescent="0.25">
      <c r="A14" s="450"/>
      <c r="B14" s="110" t="s">
        <v>14</v>
      </c>
      <c r="C14" s="111" t="s">
        <v>15</v>
      </c>
      <c r="D14" s="111">
        <f t="shared" ref="D14:J14" si="8">D13/D$21</f>
        <v>5.8823529411764705E-2</v>
      </c>
      <c r="E14" s="111">
        <f t="shared" si="8"/>
        <v>5.3571428571428568E-2</v>
      </c>
      <c r="F14" s="111">
        <f t="shared" si="8"/>
        <v>0.05</v>
      </c>
      <c r="G14" s="111">
        <f t="shared" si="8"/>
        <v>5.4945054945054944E-2</v>
      </c>
      <c r="H14" s="111" t="s">
        <v>15</v>
      </c>
      <c r="I14" s="112">
        <f t="shared" si="8"/>
        <v>6.8965517241379309E-2</v>
      </c>
      <c r="J14" s="113">
        <f t="shared" si="8"/>
        <v>5.6270096463022508E-2</v>
      </c>
    </row>
    <row r="15" spans="1:10" ht="25.5" customHeight="1" x14ac:dyDescent="0.25">
      <c r="A15" s="449" t="s">
        <v>57</v>
      </c>
      <c r="B15" s="114" t="s">
        <v>12</v>
      </c>
      <c r="C15" s="115" t="s">
        <v>13</v>
      </c>
      <c r="D15" s="115">
        <v>0</v>
      </c>
      <c r="E15" s="115">
        <v>3</v>
      </c>
      <c r="F15" s="115">
        <v>3</v>
      </c>
      <c r="G15" s="115">
        <v>42</v>
      </c>
      <c r="H15" s="115" t="s">
        <v>13</v>
      </c>
      <c r="I15" s="116">
        <v>13</v>
      </c>
      <c r="J15" s="117">
        <f t="shared" ref="J15" si="9">SUM(C15:I15)</f>
        <v>61</v>
      </c>
    </row>
    <row r="16" spans="1:10" ht="25.5" customHeight="1" x14ac:dyDescent="0.25">
      <c r="A16" s="450"/>
      <c r="B16" s="110" t="s">
        <v>14</v>
      </c>
      <c r="C16" s="111" t="s">
        <v>15</v>
      </c>
      <c r="D16" s="111">
        <f t="shared" ref="D16:J16" si="10">D15/D$21</f>
        <v>0</v>
      </c>
      <c r="E16" s="111">
        <f t="shared" si="10"/>
        <v>2.6785714285714284E-2</v>
      </c>
      <c r="F16" s="111">
        <f t="shared" si="10"/>
        <v>0.05</v>
      </c>
      <c r="G16" s="111">
        <f t="shared" si="10"/>
        <v>4.6153846153846156E-2</v>
      </c>
      <c r="H16" s="111" t="s">
        <v>15</v>
      </c>
      <c r="I16" s="112">
        <f t="shared" si="10"/>
        <v>8.9655172413793102E-2</v>
      </c>
      <c r="J16" s="113">
        <f t="shared" si="10"/>
        <v>4.9035369774919617E-2</v>
      </c>
    </row>
    <row r="17" spans="1:10" ht="25.5" customHeight="1" x14ac:dyDescent="0.25">
      <c r="A17" s="451" t="s">
        <v>58</v>
      </c>
      <c r="B17" s="114" t="s">
        <v>12</v>
      </c>
      <c r="C17" s="115" t="s">
        <v>13</v>
      </c>
      <c r="D17" s="115">
        <v>0</v>
      </c>
      <c r="E17" s="115">
        <v>1</v>
      </c>
      <c r="F17" s="115">
        <v>0</v>
      </c>
      <c r="G17" s="115">
        <v>18</v>
      </c>
      <c r="H17" s="115" t="s">
        <v>13</v>
      </c>
      <c r="I17" s="116">
        <v>0</v>
      </c>
      <c r="J17" s="117">
        <f t="shared" ref="J17" si="11">SUM(C17:I17)</f>
        <v>19</v>
      </c>
    </row>
    <row r="18" spans="1:10" ht="25.5" customHeight="1" x14ac:dyDescent="0.25">
      <c r="A18" s="450"/>
      <c r="B18" s="110" t="s">
        <v>14</v>
      </c>
      <c r="C18" s="111" t="s">
        <v>15</v>
      </c>
      <c r="D18" s="111">
        <f t="shared" ref="D18:J18" si="12">D17/D$21</f>
        <v>0</v>
      </c>
      <c r="E18" s="111">
        <f t="shared" si="12"/>
        <v>8.9285714285714281E-3</v>
      </c>
      <c r="F18" s="111">
        <f t="shared" si="12"/>
        <v>0</v>
      </c>
      <c r="G18" s="111">
        <f t="shared" si="12"/>
        <v>1.9780219780219779E-2</v>
      </c>
      <c r="H18" s="111" t="s">
        <v>15</v>
      </c>
      <c r="I18" s="112">
        <f t="shared" si="12"/>
        <v>0</v>
      </c>
      <c r="J18" s="113">
        <f t="shared" si="12"/>
        <v>1.5273311897106109E-2</v>
      </c>
    </row>
    <row r="19" spans="1:10" ht="25.5" customHeight="1" x14ac:dyDescent="0.25">
      <c r="A19" s="451" t="s">
        <v>59</v>
      </c>
      <c r="B19" s="114" t="s">
        <v>12</v>
      </c>
      <c r="C19" s="115" t="s">
        <v>13</v>
      </c>
      <c r="D19" s="115">
        <v>3</v>
      </c>
      <c r="E19" s="115">
        <v>6</v>
      </c>
      <c r="F19" s="115">
        <v>1</v>
      </c>
      <c r="G19" s="115">
        <v>43</v>
      </c>
      <c r="H19" s="115" t="s">
        <v>13</v>
      </c>
      <c r="I19" s="116">
        <v>1</v>
      </c>
      <c r="J19" s="117">
        <f t="shared" ref="J19" si="13">SUM(C19:I19)</f>
        <v>54</v>
      </c>
    </row>
    <row r="20" spans="1:10" ht="25.5" customHeight="1" thickBot="1" x14ac:dyDescent="0.3">
      <c r="A20" s="451"/>
      <c r="B20" s="114" t="s">
        <v>14</v>
      </c>
      <c r="C20" s="118" t="s">
        <v>15</v>
      </c>
      <c r="D20" s="118">
        <f t="shared" ref="D20:J20" si="14">D19/D$21</f>
        <v>0.17647058823529413</v>
      </c>
      <c r="E20" s="118">
        <f t="shared" si="14"/>
        <v>5.3571428571428568E-2</v>
      </c>
      <c r="F20" s="118">
        <f t="shared" si="14"/>
        <v>1.6666666666666666E-2</v>
      </c>
      <c r="G20" s="118">
        <f t="shared" si="14"/>
        <v>4.7252747252747251E-2</v>
      </c>
      <c r="H20" s="118" t="s">
        <v>15</v>
      </c>
      <c r="I20" s="119">
        <f t="shared" si="14"/>
        <v>6.8965517241379309E-3</v>
      </c>
      <c r="J20" s="120">
        <f t="shared" si="14"/>
        <v>4.3408360128617367E-2</v>
      </c>
    </row>
    <row r="21" spans="1:10" ht="30.75" customHeight="1" x14ac:dyDescent="0.25">
      <c r="A21" s="440" t="s">
        <v>60</v>
      </c>
      <c r="B21" s="121" t="s">
        <v>12</v>
      </c>
      <c r="C21" s="19" t="s">
        <v>13</v>
      </c>
      <c r="D21" s="19">
        <f t="shared" ref="D21:J21" si="15">D5+D7+D9+D11+D13+D15+D17+D19</f>
        <v>17</v>
      </c>
      <c r="E21" s="19">
        <f t="shared" si="15"/>
        <v>112</v>
      </c>
      <c r="F21" s="19">
        <f t="shared" si="15"/>
        <v>60</v>
      </c>
      <c r="G21" s="19">
        <f t="shared" si="15"/>
        <v>910</v>
      </c>
      <c r="H21" s="19" t="s">
        <v>13</v>
      </c>
      <c r="I21" s="122">
        <f t="shared" si="15"/>
        <v>145</v>
      </c>
      <c r="J21" s="20">
        <f t="shared" si="15"/>
        <v>1244</v>
      </c>
    </row>
    <row r="22" spans="1:10" ht="30.75" customHeight="1" thickBot="1" x14ac:dyDescent="0.3">
      <c r="A22" s="441"/>
      <c r="B22" s="123" t="s">
        <v>14</v>
      </c>
      <c r="C22" s="22" t="s">
        <v>15</v>
      </c>
      <c r="D22" s="22">
        <f t="shared" ref="D22:I22" si="16">D21/D$21</f>
        <v>1</v>
      </c>
      <c r="E22" s="22">
        <f t="shared" si="16"/>
        <v>1</v>
      </c>
      <c r="F22" s="22">
        <f t="shared" si="16"/>
        <v>1</v>
      </c>
      <c r="G22" s="22">
        <f t="shared" si="16"/>
        <v>1</v>
      </c>
      <c r="H22" s="22" t="s">
        <v>15</v>
      </c>
      <c r="I22" s="124">
        <f t="shared" si="16"/>
        <v>1</v>
      </c>
      <c r="J22" s="23">
        <f>J21/J$21</f>
        <v>1</v>
      </c>
    </row>
    <row r="23" spans="1:10" ht="36" customHeight="1" thickBot="1" x14ac:dyDescent="0.3">
      <c r="A23" s="24"/>
      <c r="B23" s="25"/>
      <c r="C23" s="26"/>
      <c r="D23" s="26"/>
      <c r="E23" s="26"/>
      <c r="F23" s="26"/>
      <c r="G23" s="26"/>
      <c r="H23" s="26"/>
      <c r="I23" s="26"/>
      <c r="J23" s="26"/>
    </row>
    <row r="24" spans="1:10" ht="57" customHeight="1" x14ac:dyDescent="0.25">
      <c r="A24" s="27" t="s">
        <v>61</v>
      </c>
      <c r="B24" s="125" t="s">
        <v>12</v>
      </c>
      <c r="C24" s="126" t="s">
        <v>13</v>
      </c>
      <c r="D24" s="127">
        <v>0</v>
      </c>
      <c r="E24" s="127">
        <v>0</v>
      </c>
      <c r="F24" s="127">
        <v>0</v>
      </c>
      <c r="G24" s="127">
        <v>112</v>
      </c>
      <c r="H24" s="127" t="s">
        <v>13</v>
      </c>
      <c r="I24" s="128">
        <v>2</v>
      </c>
      <c r="J24" s="129">
        <f>SUM(C24:I24)</f>
        <v>114</v>
      </c>
    </row>
    <row r="25" spans="1:10" ht="55.5" customHeight="1" thickBot="1" x14ac:dyDescent="0.3">
      <c r="A25" s="33" t="s">
        <v>29</v>
      </c>
      <c r="B25" s="130" t="s">
        <v>12</v>
      </c>
      <c r="C25" s="131" t="s">
        <v>13</v>
      </c>
      <c r="D25" s="131">
        <f t="shared" ref="D25:J25" si="17">D26-D21-D24</f>
        <v>0</v>
      </c>
      <c r="E25" s="131">
        <f t="shared" si="17"/>
        <v>426</v>
      </c>
      <c r="F25" s="131">
        <f t="shared" si="17"/>
        <v>0</v>
      </c>
      <c r="G25" s="131">
        <f t="shared" si="17"/>
        <v>0</v>
      </c>
      <c r="H25" s="132" t="s">
        <v>13</v>
      </c>
      <c r="I25" s="133">
        <f t="shared" si="17"/>
        <v>0</v>
      </c>
      <c r="J25" s="134">
        <f t="shared" si="17"/>
        <v>426</v>
      </c>
    </row>
    <row r="26" spans="1:10" ht="54.75" customHeight="1" thickBot="1" x14ac:dyDescent="0.3">
      <c r="A26" s="37" t="s">
        <v>30</v>
      </c>
      <c r="B26" s="135" t="s">
        <v>12</v>
      </c>
      <c r="C26" s="131" t="s">
        <v>13</v>
      </c>
      <c r="D26" s="132">
        <v>17</v>
      </c>
      <c r="E26" s="132">
        <v>538</v>
      </c>
      <c r="F26" s="132">
        <v>60</v>
      </c>
      <c r="G26" s="132">
        <v>1022</v>
      </c>
      <c r="H26" s="132" t="s">
        <v>13</v>
      </c>
      <c r="I26" s="133">
        <v>147</v>
      </c>
      <c r="J26" s="134">
        <f>SUM(C26:I26)</f>
        <v>1784</v>
      </c>
    </row>
    <row r="27" spans="1:10" ht="54.75" customHeight="1" thickBot="1" x14ac:dyDescent="0.3">
      <c r="A27" s="40"/>
      <c r="B27" s="24"/>
      <c r="C27" s="41"/>
      <c r="D27" s="41"/>
      <c r="E27" s="41"/>
      <c r="F27" s="41"/>
      <c r="G27" s="41"/>
      <c r="H27" s="41"/>
      <c r="I27" s="41"/>
      <c r="J27" s="42"/>
    </row>
    <row r="28" spans="1:10" ht="36.75" customHeight="1" x14ac:dyDescent="0.25">
      <c r="A28" s="442" t="s">
        <v>31</v>
      </c>
      <c r="B28" s="443"/>
      <c r="C28" s="443"/>
      <c r="D28" s="44"/>
      <c r="E28" s="44"/>
      <c r="F28" s="44"/>
      <c r="G28" s="44"/>
      <c r="H28" s="44"/>
      <c r="I28" s="44"/>
      <c r="J28" s="45"/>
    </row>
    <row r="29" spans="1:10" ht="36.75" customHeight="1" x14ac:dyDescent="0.25">
      <c r="A29" s="444" t="s">
        <v>32</v>
      </c>
      <c r="B29" s="445"/>
      <c r="C29" s="136">
        <v>0</v>
      </c>
      <c r="D29" s="137">
        <v>1</v>
      </c>
      <c r="E29" s="137">
        <v>1</v>
      </c>
      <c r="F29" s="137">
        <v>1</v>
      </c>
      <c r="G29" s="137">
        <v>3</v>
      </c>
      <c r="H29" s="137">
        <v>0</v>
      </c>
      <c r="I29" s="137">
        <v>1</v>
      </c>
      <c r="J29" s="138">
        <f>SUM(C29:I29)</f>
        <v>7</v>
      </c>
    </row>
    <row r="30" spans="1:10" ht="36.75" customHeight="1" thickBot="1" x14ac:dyDescent="0.3">
      <c r="A30" s="446" t="s">
        <v>33</v>
      </c>
      <c r="B30" s="447"/>
      <c r="C30" s="139">
        <v>0</v>
      </c>
      <c r="D30" s="140">
        <v>6</v>
      </c>
      <c r="E30" s="140">
        <v>2</v>
      </c>
      <c r="F30" s="140">
        <v>2</v>
      </c>
      <c r="G30" s="140">
        <v>3</v>
      </c>
      <c r="H30" s="140">
        <v>0</v>
      </c>
      <c r="I30" s="141">
        <v>1</v>
      </c>
      <c r="J30" s="142">
        <f>SUM(C30:I30)</f>
        <v>14</v>
      </c>
    </row>
    <row r="31" spans="1:10" ht="31.5" customHeight="1" x14ac:dyDescent="0.25">
      <c r="A31" s="143" t="s">
        <v>34</v>
      </c>
      <c r="B31" s="144"/>
      <c r="C31" s="55"/>
      <c r="D31" s="55"/>
      <c r="E31" s="55"/>
      <c r="F31" s="55"/>
      <c r="G31" s="55"/>
      <c r="H31" s="55"/>
      <c r="I31" s="55"/>
      <c r="J31" s="55"/>
    </row>
    <row r="32" spans="1:10" ht="38.25" customHeight="1" x14ac:dyDescent="0.25">
      <c r="A32" s="448" t="s">
        <v>62</v>
      </c>
      <c r="B32" s="448"/>
      <c r="C32" s="448"/>
      <c r="D32" s="448"/>
      <c r="E32" s="448"/>
      <c r="F32" s="448"/>
      <c r="G32" s="448"/>
      <c r="H32" s="448"/>
      <c r="I32" s="448"/>
      <c r="J32" s="448"/>
    </row>
    <row r="35" spans="1:4" x14ac:dyDescent="0.25">
      <c r="A35" s="53" t="s">
        <v>153</v>
      </c>
      <c r="B35"/>
      <c r="D35" s="53"/>
    </row>
    <row r="36" spans="1:4" x14ac:dyDescent="0.25">
      <c r="A36" s="53" t="s">
        <v>154</v>
      </c>
      <c r="B36"/>
      <c r="D36" s="53"/>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8:C28"/>
    <mergeCell ref="A29:B29"/>
    <mergeCell ref="A30:B30"/>
    <mergeCell ref="A32:J32"/>
  </mergeCells>
  <pageMargins left="0.70866141732283472" right="0.70866141732283472" top="0.74803149606299213" bottom="0.74803149606299213" header="0.31496062992125984" footer="0.31496062992125984"/>
  <pageSetup paperSize="9" scale="41"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6"/>
  <sheetViews>
    <sheetView zoomScale="55" zoomScaleNormal="55" workbookViewId="0">
      <selection sqref="A1:J1"/>
    </sheetView>
  </sheetViews>
  <sheetFormatPr baseColWidth="10" defaultRowHeight="15" x14ac:dyDescent="0.25"/>
  <cols>
    <col min="1" max="1" width="57.85546875" customWidth="1"/>
    <col min="2" max="2" width="10.140625" style="56" customWidth="1"/>
    <col min="3" max="4" width="22.5703125" customWidth="1"/>
    <col min="5" max="5" width="27.5703125" customWidth="1"/>
    <col min="6" max="10" width="22.5703125" customWidth="1"/>
  </cols>
  <sheetData>
    <row r="1" spans="1:10" ht="34.5" customHeight="1" x14ac:dyDescent="0.25">
      <c r="A1" s="432" t="s">
        <v>156</v>
      </c>
      <c r="B1" s="432"/>
      <c r="C1" s="432"/>
      <c r="D1" s="432"/>
      <c r="E1" s="432"/>
      <c r="F1" s="432"/>
      <c r="G1" s="432"/>
      <c r="H1" s="432"/>
      <c r="I1" s="432"/>
      <c r="J1" s="432"/>
    </row>
    <row r="2" spans="1:10" ht="57" customHeight="1" thickBot="1" x14ac:dyDescent="0.3">
      <c r="A2" s="432" t="s">
        <v>157</v>
      </c>
      <c r="B2" s="432"/>
      <c r="C2" s="433"/>
      <c r="D2" s="433"/>
      <c r="E2" s="433"/>
      <c r="F2" s="433"/>
      <c r="G2" s="433"/>
      <c r="H2" s="433"/>
      <c r="I2" s="433"/>
      <c r="J2" s="433"/>
    </row>
    <row r="3" spans="1:10" ht="51.75" customHeight="1" thickBot="1" x14ac:dyDescent="0.3">
      <c r="A3" s="360" t="s">
        <v>35</v>
      </c>
      <c r="B3" s="361"/>
      <c r="C3" s="424" t="s">
        <v>2</v>
      </c>
      <c r="D3" s="425"/>
      <c r="E3" s="425"/>
      <c r="F3" s="425"/>
      <c r="G3" s="425"/>
      <c r="H3" s="425"/>
      <c r="I3" s="425"/>
      <c r="J3" s="426"/>
    </row>
    <row r="4" spans="1:10" ht="70.5" customHeight="1" thickBot="1" x14ac:dyDescent="0.3">
      <c r="A4" s="362"/>
      <c r="B4" s="363"/>
      <c r="C4" s="57" t="s">
        <v>3</v>
      </c>
      <c r="D4" s="4" t="s">
        <v>4</v>
      </c>
      <c r="E4" s="4" t="s">
        <v>5</v>
      </c>
      <c r="F4" s="4" t="s">
        <v>6</v>
      </c>
      <c r="G4" s="58" t="s">
        <v>7</v>
      </c>
      <c r="H4" s="4" t="s">
        <v>8</v>
      </c>
      <c r="I4" s="59" t="s">
        <v>9</v>
      </c>
      <c r="J4" s="60" t="s">
        <v>10</v>
      </c>
    </row>
    <row r="5" spans="1:10" ht="31.5" customHeight="1" x14ac:dyDescent="0.25">
      <c r="A5" s="459" t="s">
        <v>36</v>
      </c>
      <c r="B5" s="61" t="s">
        <v>37</v>
      </c>
      <c r="C5" s="62" t="s">
        <v>13</v>
      </c>
      <c r="D5" s="62">
        <v>8</v>
      </c>
      <c r="E5" s="62">
        <v>12</v>
      </c>
      <c r="F5" s="62">
        <v>21</v>
      </c>
      <c r="G5" s="62">
        <v>68</v>
      </c>
      <c r="H5" s="62" t="s">
        <v>13</v>
      </c>
      <c r="I5" s="63">
        <v>0</v>
      </c>
      <c r="J5" s="64">
        <f>SUM(C5:I5)</f>
        <v>109</v>
      </c>
    </row>
    <row r="6" spans="1:10" ht="31.5" customHeight="1" x14ac:dyDescent="0.25">
      <c r="A6" s="460"/>
      <c r="B6" s="65" t="s">
        <v>14</v>
      </c>
      <c r="C6" s="66" t="s">
        <v>15</v>
      </c>
      <c r="D6" s="66">
        <f t="shared" ref="D6:J6" si="0">D5/D$23</f>
        <v>0.47058823529411764</v>
      </c>
      <c r="E6" s="66">
        <f t="shared" si="0"/>
        <v>0.10714285714285714</v>
      </c>
      <c r="F6" s="66">
        <f t="shared" si="0"/>
        <v>0.35</v>
      </c>
      <c r="G6" s="66">
        <f t="shared" si="0"/>
        <v>7.4235807860262015E-2</v>
      </c>
      <c r="H6" s="66" t="s">
        <v>15</v>
      </c>
      <c r="I6" s="67">
        <f t="shared" si="0"/>
        <v>0</v>
      </c>
      <c r="J6" s="68">
        <f t="shared" si="0"/>
        <v>8.7060702875399368E-2</v>
      </c>
    </row>
    <row r="7" spans="1:10" ht="25.5" customHeight="1" x14ac:dyDescent="0.25">
      <c r="A7" s="458" t="s">
        <v>38</v>
      </c>
      <c r="B7" s="69" t="s">
        <v>12</v>
      </c>
      <c r="C7" s="70" t="s">
        <v>13</v>
      </c>
      <c r="D7" s="70">
        <v>2</v>
      </c>
      <c r="E7" s="70">
        <v>31</v>
      </c>
      <c r="F7" s="70">
        <v>9</v>
      </c>
      <c r="G7" s="70">
        <v>1</v>
      </c>
      <c r="H7" s="70" t="s">
        <v>13</v>
      </c>
      <c r="I7" s="71">
        <v>4</v>
      </c>
      <c r="J7" s="72">
        <f t="shared" ref="J7" si="1">SUM(C7:I7)</f>
        <v>47</v>
      </c>
    </row>
    <row r="8" spans="1:10" ht="25.5" customHeight="1" x14ac:dyDescent="0.25">
      <c r="A8" s="460"/>
      <c r="B8" s="65" t="s">
        <v>14</v>
      </c>
      <c r="C8" s="66" t="s">
        <v>15</v>
      </c>
      <c r="D8" s="66">
        <f t="shared" ref="D8:J8" si="2">D7/D$23</f>
        <v>0.11764705882352941</v>
      </c>
      <c r="E8" s="66">
        <f t="shared" si="2"/>
        <v>0.2767857142857143</v>
      </c>
      <c r="F8" s="66">
        <f t="shared" si="2"/>
        <v>0.15</v>
      </c>
      <c r="G8" s="66">
        <f t="shared" si="2"/>
        <v>1.0917030567685589E-3</v>
      </c>
      <c r="H8" s="66" t="s">
        <v>15</v>
      </c>
      <c r="I8" s="67">
        <f t="shared" si="2"/>
        <v>2.7210884353741496E-2</v>
      </c>
      <c r="J8" s="68">
        <f t="shared" si="2"/>
        <v>3.7539936102236424E-2</v>
      </c>
    </row>
    <row r="9" spans="1:10" ht="25.5" customHeight="1" x14ac:dyDescent="0.25">
      <c r="A9" s="458" t="s">
        <v>39</v>
      </c>
      <c r="B9" s="69" t="s">
        <v>12</v>
      </c>
      <c r="C9" s="70" t="s">
        <v>13</v>
      </c>
      <c r="D9" s="70">
        <v>0</v>
      </c>
      <c r="E9" s="70">
        <v>0</v>
      </c>
      <c r="F9" s="70">
        <v>6</v>
      </c>
      <c r="G9" s="70">
        <v>9</v>
      </c>
      <c r="H9" s="70" t="s">
        <v>13</v>
      </c>
      <c r="I9" s="71">
        <v>0</v>
      </c>
      <c r="J9" s="72">
        <f t="shared" ref="J9" si="3">SUM(C9:I9)</f>
        <v>15</v>
      </c>
    </row>
    <row r="10" spans="1:10" ht="25.5" customHeight="1" x14ac:dyDescent="0.25">
      <c r="A10" s="460"/>
      <c r="B10" s="65" t="s">
        <v>14</v>
      </c>
      <c r="C10" s="66" t="s">
        <v>15</v>
      </c>
      <c r="D10" s="66">
        <f t="shared" ref="D10:J10" si="4">D9/D$23</f>
        <v>0</v>
      </c>
      <c r="E10" s="66">
        <f t="shared" si="4"/>
        <v>0</v>
      </c>
      <c r="F10" s="66">
        <f t="shared" si="4"/>
        <v>0.1</v>
      </c>
      <c r="G10" s="66">
        <f t="shared" si="4"/>
        <v>9.8253275109170309E-3</v>
      </c>
      <c r="H10" s="66" t="s">
        <v>15</v>
      </c>
      <c r="I10" s="67">
        <f t="shared" si="4"/>
        <v>0</v>
      </c>
      <c r="J10" s="68">
        <f t="shared" si="4"/>
        <v>1.1980830670926517E-2</v>
      </c>
    </row>
    <row r="11" spans="1:10" ht="25.5" customHeight="1" x14ac:dyDescent="0.25">
      <c r="A11" s="458" t="s">
        <v>40</v>
      </c>
      <c r="B11" s="69" t="s">
        <v>12</v>
      </c>
      <c r="C11" s="70" t="s">
        <v>13</v>
      </c>
      <c r="D11" s="70">
        <v>0</v>
      </c>
      <c r="E11" s="70">
        <v>0</v>
      </c>
      <c r="F11" s="70">
        <v>0</v>
      </c>
      <c r="G11" s="70">
        <v>13</v>
      </c>
      <c r="H11" s="70" t="s">
        <v>13</v>
      </c>
      <c r="I11" s="71">
        <v>0</v>
      </c>
      <c r="J11" s="72">
        <f t="shared" ref="J11" si="5">SUM(C11:I11)</f>
        <v>13</v>
      </c>
    </row>
    <row r="12" spans="1:10" ht="25.5" customHeight="1" x14ac:dyDescent="0.25">
      <c r="A12" s="460"/>
      <c r="B12" s="65" t="s">
        <v>14</v>
      </c>
      <c r="C12" s="66" t="s">
        <v>15</v>
      </c>
      <c r="D12" s="66">
        <f t="shared" ref="D12:J12" si="6">D11/D$23</f>
        <v>0</v>
      </c>
      <c r="E12" s="66">
        <f t="shared" si="6"/>
        <v>0</v>
      </c>
      <c r="F12" s="66">
        <f t="shared" si="6"/>
        <v>0</v>
      </c>
      <c r="G12" s="66">
        <f t="shared" si="6"/>
        <v>1.4192139737991267E-2</v>
      </c>
      <c r="H12" s="66" t="s">
        <v>15</v>
      </c>
      <c r="I12" s="67">
        <f t="shared" si="6"/>
        <v>0</v>
      </c>
      <c r="J12" s="68">
        <f t="shared" si="6"/>
        <v>1.0383386581469648E-2</v>
      </c>
    </row>
    <row r="13" spans="1:10" ht="25.5" customHeight="1" x14ac:dyDescent="0.25">
      <c r="A13" s="458" t="s">
        <v>41</v>
      </c>
      <c r="B13" s="69" t="s">
        <v>12</v>
      </c>
      <c r="C13" s="70" t="s">
        <v>13</v>
      </c>
      <c r="D13" s="70">
        <v>6</v>
      </c>
      <c r="E13" s="70">
        <v>38</v>
      </c>
      <c r="F13" s="70">
        <v>15</v>
      </c>
      <c r="G13" s="70">
        <v>645</v>
      </c>
      <c r="H13" s="70" t="s">
        <v>13</v>
      </c>
      <c r="I13" s="71">
        <v>35</v>
      </c>
      <c r="J13" s="72">
        <f>SUM(C13:I13)</f>
        <v>739</v>
      </c>
    </row>
    <row r="14" spans="1:10" ht="25.5" customHeight="1" x14ac:dyDescent="0.25">
      <c r="A14" s="460"/>
      <c r="B14" s="65" t="s">
        <v>14</v>
      </c>
      <c r="C14" s="66" t="s">
        <v>15</v>
      </c>
      <c r="D14" s="66">
        <f t="shared" ref="D14:J14" si="7">D13/D$23</f>
        <v>0.35294117647058826</v>
      </c>
      <c r="E14" s="66">
        <f t="shared" si="7"/>
        <v>0.3392857142857143</v>
      </c>
      <c r="F14" s="66">
        <f t="shared" si="7"/>
        <v>0.25</v>
      </c>
      <c r="G14" s="66">
        <f t="shared" si="7"/>
        <v>0.70414847161572047</v>
      </c>
      <c r="H14" s="66" t="s">
        <v>15</v>
      </c>
      <c r="I14" s="67">
        <f t="shared" si="7"/>
        <v>0.23809523809523808</v>
      </c>
      <c r="J14" s="68">
        <f t="shared" si="7"/>
        <v>0.59025559105431313</v>
      </c>
    </row>
    <row r="15" spans="1:10" ht="25.5" customHeight="1" x14ac:dyDescent="0.25">
      <c r="A15" s="458" t="s">
        <v>42</v>
      </c>
      <c r="B15" s="69" t="s">
        <v>12</v>
      </c>
      <c r="C15" s="70" t="s">
        <v>13</v>
      </c>
      <c r="D15" s="70">
        <v>1</v>
      </c>
      <c r="E15" s="70">
        <v>15</v>
      </c>
      <c r="F15" s="70">
        <v>3</v>
      </c>
      <c r="G15" s="70">
        <v>30</v>
      </c>
      <c r="H15" s="70" t="s">
        <v>13</v>
      </c>
      <c r="I15" s="71">
        <v>1</v>
      </c>
      <c r="J15" s="72">
        <f t="shared" ref="J15" si="8">SUM(C15:I15)</f>
        <v>50</v>
      </c>
    </row>
    <row r="16" spans="1:10" ht="25.5" customHeight="1" x14ac:dyDescent="0.25">
      <c r="A16" s="460"/>
      <c r="B16" s="65" t="s">
        <v>14</v>
      </c>
      <c r="C16" s="66" t="s">
        <v>15</v>
      </c>
      <c r="D16" s="66">
        <f t="shared" ref="D16:J16" si="9">D15/D$23</f>
        <v>5.8823529411764705E-2</v>
      </c>
      <c r="E16" s="66">
        <f t="shared" si="9"/>
        <v>0.13392857142857142</v>
      </c>
      <c r="F16" s="66">
        <f t="shared" si="9"/>
        <v>0.05</v>
      </c>
      <c r="G16" s="66">
        <f t="shared" si="9"/>
        <v>3.2751091703056769E-2</v>
      </c>
      <c r="H16" s="66" t="s">
        <v>15</v>
      </c>
      <c r="I16" s="67">
        <f t="shared" si="9"/>
        <v>6.8027210884353739E-3</v>
      </c>
      <c r="J16" s="68">
        <f t="shared" si="9"/>
        <v>3.9936102236421724E-2</v>
      </c>
    </row>
    <row r="17" spans="1:10" ht="25.5" customHeight="1" x14ac:dyDescent="0.25">
      <c r="A17" s="458" t="s">
        <v>43</v>
      </c>
      <c r="B17" s="69" t="s">
        <v>12</v>
      </c>
      <c r="C17" s="70" t="s">
        <v>13</v>
      </c>
      <c r="D17" s="70">
        <v>0</v>
      </c>
      <c r="E17" s="70">
        <v>8</v>
      </c>
      <c r="F17" s="70">
        <v>0</v>
      </c>
      <c r="G17" s="70">
        <v>78</v>
      </c>
      <c r="H17" s="70" t="s">
        <v>13</v>
      </c>
      <c r="I17" s="71">
        <v>91</v>
      </c>
      <c r="J17" s="72">
        <f t="shared" ref="J17" si="10">SUM(C17:I17)</f>
        <v>177</v>
      </c>
    </row>
    <row r="18" spans="1:10" ht="25.5" customHeight="1" x14ac:dyDescent="0.25">
      <c r="A18" s="460"/>
      <c r="B18" s="65" t="s">
        <v>14</v>
      </c>
      <c r="C18" s="66" t="s">
        <v>15</v>
      </c>
      <c r="D18" s="66">
        <f t="shared" ref="D18:J18" si="11">D17/D$23</f>
        <v>0</v>
      </c>
      <c r="E18" s="66">
        <f t="shared" si="11"/>
        <v>7.1428571428571425E-2</v>
      </c>
      <c r="F18" s="66">
        <f t="shared" si="11"/>
        <v>0</v>
      </c>
      <c r="G18" s="66">
        <f t="shared" si="11"/>
        <v>8.5152838427947602E-2</v>
      </c>
      <c r="H18" s="66" t="s">
        <v>15</v>
      </c>
      <c r="I18" s="67">
        <f t="shared" si="11"/>
        <v>0.61904761904761907</v>
      </c>
      <c r="J18" s="68">
        <f t="shared" si="11"/>
        <v>0.14137380191693291</v>
      </c>
    </row>
    <row r="19" spans="1:10" ht="25.5" customHeight="1" x14ac:dyDescent="0.25">
      <c r="A19" s="458" t="s">
        <v>44</v>
      </c>
      <c r="B19" s="69" t="s">
        <v>12</v>
      </c>
      <c r="C19" s="70" t="s">
        <v>13</v>
      </c>
      <c r="D19" s="70">
        <v>0</v>
      </c>
      <c r="E19" s="70">
        <v>5</v>
      </c>
      <c r="F19" s="70">
        <v>6</v>
      </c>
      <c r="G19" s="70">
        <v>22</v>
      </c>
      <c r="H19" s="70" t="s">
        <v>13</v>
      </c>
      <c r="I19" s="71">
        <v>16</v>
      </c>
      <c r="J19" s="72">
        <f t="shared" ref="J19" si="12">SUM(C19:I19)</f>
        <v>49</v>
      </c>
    </row>
    <row r="20" spans="1:10" ht="25.5" customHeight="1" x14ac:dyDescent="0.25">
      <c r="A20" s="460"/>
      <c r="B20" s="65" t="s">
        <v>14</v>
      </c>
      <c r="C20" s="66" t="s">
        <v>15</v>
      </c>
      <c r="D20" s="66">
        <f t="shared" ref="D20:J20" si="13">D19/D$23</f>
        <v>0</v>
      </c>
      <c r="E20" s="66">
        <f t="shared" si="13"/>
        <v>4.4642857142857144E-2</v>
      </c>
      <c r="F20" s="66">
        <f t="shared" si="13"/>
        <v>0.1</v>
      </c>
      <c r="G20" s="66">
        <f t="shared" si="13"/>
        <v>2.4017467248908297E-2</v>
      </c>
      <c r="H20" s="66" t="s">
        <v>15</v>
      </c>
      <c r="I20" s="67">
        <f t="shared" si="13"/>
        <v>0.10884353741496598</v>
      </c>
      <c r="J20" s="68">
        <f t="shared" si="13"/>
        <v>3.9137380191693293E-2</v>
      </c>
    </row>
    <row r="21" spans="1:10" ht="25.5" customHeight="1" x14ac:dyDescent="0.25">
      <c r="A21" s="458" t="s">
        <v>45</v>
      </c>
      <c r="B21" s="69" t="s">
        <v>12</v>
      </c>
      <c r="C21" s="70" t="s">
        <v>13</v>
      </c>
      <c r="D21" s="70">
        <v>0</v>
      </c>
      <c r="E21" s="70">
        <v>3</v>
      </c>
      <c r="F21" s="70">
        <v>0</v>
      </c>
      <c r="G21" s="70">
        <v>50</v>
      </c>
      <c r="H21" s="70" t="s">
        <v>13</v>
      </c>
      <c r="I21" s="71">
        <v>0</v>
      </c>
      <c r="J21" s="72">
        <f t="shared" ref="J21" si="14">SUM(C21:I21)</f>
        <v>53</v>
      </c>
    </row>
    <row r="22" spans="1:10" ht="25.5" customHeight="1" thickBot="1" x14ac:dyDescent="0.3">
      <c r="A22" s="459"/>
      <c r="B22" s="69" t="s">
        <v>14</v>
      </c>
      <c r="C22" s="73" t="s">
        <v>15</v>
      </c>
      <c r="D22" s="73">
        <f t="shared" ref="D22:J22" si="15">D21/D$23</f>
        <v>0</v>
      </c>
      <c r="E22" s="73">
        <f t="shared" si="15"/>
        <v>2.6785714285714284E-2</v>
      </c>
      <c r="F22" s="73">
        <f t="shared" si="15"/>
        <v>0</v>
      </c>
      <c r="G22" s="73">
        <f t="shared" si="15"/>
        <v>5.458515283842795E-2</v>
      </c>
      <c r="H22" s="73" t="s">
        <v>15</v>
      </c>
      <c r="I22" s="74">
        <f t="shared" si="15"/>
        <v>0</v>
      </c>
      <c r="J22" s="75">
        <f t="shared" si="15"/>
        <v>4.233226837060703E-2</v>
      </c>
    </row>
    <row r="23" spans="1:10" ht="27" customHeight="1" x14ac:dyDescent="0.25">
      <c r="A23" s="360" t="s">
        <v>46</v>
      </c>
      <c r="B23" s="61" t="s">
        <v>12</v>
      </c>
      <c r="C23" s="76" t="s">
        <v>13</v>
      </c>
      <c r="D23" s="76">
        <f t="shared" ref="D23:J23" si="16">D5+D7+D9+D11+D13+D15+D17+D19+D21</f>
        <v>17</v>
      </c>
      <c r="E23" s="76">
        <f t="shared" si="16"/>
        <v>112</v>
      </c>
      <c r="F23" s="76">
        <f t="shared" si="16"/>
        <v>60</v>
      </c>
      <c r="G23" s="76">
        <f t="shared" si="16"/>
        <v>916</v>
      </c>
      <c r="H23" s="76" t="s">
        <v>13</v>
      </c>
      <c r="I23" s="77">
        <f t="shared" si="16"/>
        <v>147</v>
      </c>
      <c r="J23" s="78">
        <f t="shared" si="16"/>
        <v>1252</v>
      </c>
    </row>
    <row r="24" spans="1:10" ht="27" customHeight="1" thickBot="1" x14ac:dyDescent="0.3">
      <c r="A24" s="362"/>
      <c r="B24" s="79" t="s">
        <v>14</v>
      </c>
      <c r="C24" s="80" t="s">
        <v>15</v>
      </c>
      <c r="D24" s="80">
        <f t="shared" ref="D24:I24" si="17">D23/D$23</f>
        <v>1</v>
      </c>
      <c r="E24" s="80">
        <f t="shared" si="17"/>
        <v>1</v>
      </c>
      <c r="F24" s="80">
        <f t="shared" si="17"/>
        <v>1</v>
      </c>
      <c r="G24" s="80">
        <f t="shared" si="17"/>
        <v>1</v>
      </c>
      <c r="H24" s="80" t="s">
        <v>15</v>
      </c>
      <c r="I24" s="81">
        <f t="shared" si="17"/>
        <v>1</v>
      </c>
      <c r="J24" s="82">
        <f>J23/J$23</f>
        <v>1</v>
      </c>
    </row>
    <row r="25" spans="1:10" ht="36" customHeight="1" thickBot="1" x14ac:dyDescent="0.3">
      <c r="A25" s="83"/>
      <c r="B25" s="84"/>
      <c r="C25" s="85"/>
      <c r="D25" s="85"/>
      <c r="E25" s="85"/>
      <c r="F25" s="85"/>
      <c r="G25" s="85"/>
      <c r="H25" s="85"/>
      <c r="I25" s="85"/>
      <c r="J25" s="85"/>
    </row>
    <row r="26" spans="1:10" ht="45.75" customHeight="1" x14ac:dyDescent="0.25">
      <c r="A26" s="86" t="s">
        <v>47</v>
      </c>
      <c r="B26" s="87" t="s">
        <v>12</v>
      </c>
      <c r="C26" s="88" t="s">
        <v>48</v>
      </c>
      <c r="D26" s="89">
        <v>0</v>
      </c>
      <c r="E26" s="89">
        <v>0</v>
      </c>
      <c r="F26" s="89">
        <v>0</v>
      </c>
      <c r="G26" s="89">
        <v>106</v>
      </c>
      <c r="H26" s="89" t="s">
        <v>13</v>
      </c>
      <c r="I26" s="90">
        <v>0</v>
      </c>
      <c r="J26" s="91">
        <f>SUM(C26:I26)</f>
        <v>106</v>
      </c>
    </row>
    <row r="27" spans="1:10" ht="45.75" customHeight="1" thickBot="1" x14ac:dyDescent="0.3">
      <c r="A27" s="92" t="s">
        <v>29</v>
      </c>
      <c r="B27" s="79" t="s">
        <v>12</v>
      </c>
      <c r="C27" s="93" t="s">
        <v>13</v>
      </c>
      <c r="D27" s="94">
        <f t="shared" ref="D27:I27" si="18">D28-D23-D26</f>
        <v>0</v>
      </c>
      <c r="E27" s="94">
        <f t="shared" si="18"/>
        <v>426</v>
      </c>
      <c r="F27" s="94">
        <f t="shared" si="18"/>
        <v>0</v>
      </c>
      <c r="G27" s="94">
        <f t="shared" si="18"/>
        <v>0</v>
      </c>
      <c r="H27" s="94" t="s">
        <v>13</v>
      </c>
      <c r="I27" s="95">
        <f t="shared" si="18"/>
        <v>0</v>
      </c>
      <c r="J27" s="96">
        <f>SUM(C27:I27)</f>
        <v>426</v>
      </c>
    </row>
    <row r="28" spans="1:10" ht="45.75" customHeight="1" thickBot="1" x14ac:dyDescent="0.3">
      <c r="A28" s="97" t="s">
        <v>30</v>
      </c>
      <c r="B28" s="79" t="s">
        <v>12</v>
      </c>
      <c r="C28" s="93" t="s">
        <v>13</v>
      </c>
      <c r="D28" s="94">
        <v>17</v>
      </c>
      <c r="E28" s="94">
        <v>538</v>
      </c>
      <c r="F28" s="94">
        <v>60</v>
      </c>
      <c r="G28" s="94">
        <v>1022</v>
      </c>
      <c r="H28" s="94"/>
      <c r="I28" s="95">
        <v>147</v>
      </c>
      <c r="J28" s="96">
        <f>SUM(C28:I28)</f>
        <v>1784</v>
      </c>
    </row>
    <row r="29" spans="1:10" ht="48.75" customHeight="1" thickBot="1" x14ac:dyDescent="0.3">
      <c r="A29" s="40"/>
      <c r="B29" s="24"/>
      <c r="C29" s="41"/>
      <c r="D29" s="41"/>
      <c r="E29" s="41"/>
      <c r="F29" s="41"/>
      <c r="G29" s="41"/>
      <c r="H29" s="41"/>
      <c r="I29" s="41"/>
      <c r="J29" s="42"/>
    </row>
    <row r="30" spans="1:10" ht="39.75" customHeight="1" x14ac:dyDescent="0.25">
      <c r="A30" s="335" t="s">
        <v>31</v>
      </c>
      <c r="B30" s="336"/>
      <c r="C30" s="336"/>
      <c r="D30" s="44"/>
      <c r="E30" s="44"/>
      <c r="F30" s="44"/>
      <c r="G30" s="44"/>
      <c r="H30" s="44"/>
      <c r="I30" s="44"/>
      <c r="J30" s="45"/>
    </row>
    <row r="31" spans="1:10" ht="39.75" customHeight="1" x14ac:dyDescent="0.25">
      <c r="A31" s="353" t="s">
        <v>32</v>
      </c>
      <c r="B31" s="354"/>
      <c r="C31" s="46">
        <v>0</v>
      </c>
      <c r="D31" s="47">
        <v>1</v>
      </c>
      <c r="E31" s="47">
        <v>1</v>
      </c>
      <c r="F31" s="47">
        <v>1</v>
      </c>
      <c r="G31" s="47">
        <v>3</v>
      </c>
      <c r="H31" s="47">
        <v>0</v>
      </c>
      <c r="I31" s="47">
        <v>1</v>
      </c>
      <c r="J31" s="48">
        <f>SUM(C31:I31)</f>
        <v>7</v>
      </c>
    </row>
    <row r="32" spans="1:10" ht="39.75" customHeight="1" thickBot="1" x14ac:dyDescent="0.3">
      <c r="A32" s="355" t="s">
        <v>33</v>
      </c>
      <c r="B32" s="356"/>
      <c r="C32" s="49">
        <v>0</v>
      </c>
      <c r="D32" s="50">
        <v>6</v>
      </c>
      <c r="E32" s="50">
        <v>2</v>
      </c>
      <c r="F32" s="50">
        <v>2</v>
      </c>
      <c r="G32" s="50">
        <v>3</v>
      </c>
      <c r="H32" s="50">
        <v>0</v>
      </c>
      <c r="I32" s="51">
        <v>1</v>
      </c>
      <c r="J32" s="52">
        <f>SUM(C32:I32)</f>
        <v>14</v>
      </c>
    </row>
    <row r="33" spans="1:10" ht="26.25" customHeight="1" x14ac:dyDescent="0.25">
      <c r="A33" s="98" t="s">
        <v>34</v>
      </c>
      <c r="B33" s="99"/>
      <c r="C33" s="55"/>
      <c r="D33" s="55"/>
      <c r="E33" s="55"/>
      <c r="F33" s="55"/>
      <c r="G33" s="55"/>
      <c r="H33" s="55"/>
      <c r="I33" s="55"/>
      <c r="J33" s="55"/>
    </row>
    <row r="35" spans="1:10" x14ac:dyDescent="0.25">
      <c r="A35" s="53" t="s">
        <v>153</v>
      </c>
      <c r="B35"/>
      <c r="D35" s="53"/>
    </row>
    <row r="36" spans="1:10" x14ac:dyDescent="0.25">
      <c r="A36" s="53" t="s">
        <v>154</v>
      </c>
      <c r="B36"/>
      <c r="D36" s="53"/>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3:A24"/>
    <mergeCell ref="A30:C30"/>
    <mergeCell ref="A31:B31"/>
    <mergeCell ref="A32:B32"/>
  </mergeCells>
  <pageMargins left="0.70866141732283472" right="0.70866141732283472" top="0.74803149606299213" bottom="0.74803149606299213" header="0.31496062992125984" footer="0.31496062992125984"/>
  <pageSetup paperSize="9" scale="42"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42"/>
  <sheetViews>
    <sheetView zoomScale="69" zoomScaleNormal="69" workbookViewId="0">
      <selection sqref="A1:J1"/>
    </sheetView>
  </sheetViews>
  <sheetFormatPr baseColWidth="10" defaultRowHeight="15" x14ac:dyDescent="0.25"/>
  <cols>
    <col min="1" max="1" width="51.85546875" customWidth="1"/>
    <col min="2" max="2" width="13.85546875" style="56" customWidth="1"/>
    <col min="3" max="4" width="24.42578125" customWidth="1"/>
    <col min="5" max="5" width="26.42578125" customWidth="1"/>
    <col min="6" max="10" width="24.42578125" customWidth="1"/>
  </cols>
  <sheetData>
    <row r="1" spans="1:10" ht="57" customHeight="1" x14ac:dyDescent="0.25">
      <c r="A1" s="432" t="s">
        <v>0</v>
      </c>
      <c r="B1" s="432"/>
      <c r="C1" s="432"/>
      <c r="D1" s="432"/>
      <c r="E1" s="432"/>
      <c r="F1" s="432"/>
      <c r="G1" s="432"/>
      <c r="H1" s="432"/>
      <c r="I1" s="432"/>
      <c r="J1" s="432"/>
    </row>
    <row r="2" spans="1:10" ht="57" customHeight="1" thickBot="1" x14ac:dyDescent="0.3">
      <c r="A2" s="432" t="s">
        <v>158</v>
      </c>
      <c r="B2" s="432"/>
      <c r="C2" s="433"/>
      <c r="D2" s="433"/>
      <c r="E2" s="433"/>
      <c r="F2" s="433"/>
      <c r="G2" s="433"/>
      <c r="H2" s="433"/>
      <c r="I2" s="433"/>
      <c r="J2" s="433"/>
    </row>
    <row r="3" spans="1:10" ht="51.75" customHeight="1" thickBot="1" x14ac:dyDescent="0.3">
      <c r="A3" s="370" t="s">
        <v>1</v>
      </c>
      <c r="B3" s="374"/>
      <c r="C3" s="377" t="s">
        <v>2</v>
      </c>
      <c r="D3" s="378"/>
      <c r="E3" s="378"/>
      <c r="F3" s="378"/>
      <c r="G3" s="378"/>
      <c r="H3" s="378"/>
      <c r="I3" s="378"/>
      <c r="J3" s="379"/>
    </row>
    <row r="4" spans="1:10" ht="48" customHeight="1" thickBot="1" x14ac:dyDescent="0.3">
      <c r="A4" s="375"/>
      <c r="B4" s="376"/>
      <c r="C4" s="1" t="s">
        <v>3</v>
      </c>
      <c r="D4" s="2" t="s">
        <v>4</v>
      </c>
      <c r="E4" s="2" t="s">
        <v>5</v>
      </c>
      <c r="F4" s="2" t="s">
        <v>6</v>
      </c>
      <c r="G4" s="3" t="s">
        <v>7</v>
      </c>
      <c r="H4" s="4" t="s">
        <v>8</v>
      </c>
      <c r="I4" s="5" t="s">
        <v>9</v>
      </c>
      <c r="J4" s="6" t="s">
        <v>10</v>
      </c>
    </row>
    <row r="5" spans="1:10" ht="31.5" customHeight="1" x14ac:dyDescent="0.25">
      <c r="A5" s="438" t="s">
        <v>11</v>
      </c>
      <c r="B5" s="7" t="s">
        <v>12</v>
      </c>
      <c r="C5" s="8" t="s">
        <v>13</v>
      </c>
      <c r="D5" s="8">
        <v>0</v>
      </c>
      <c r="E5" s="8">
        <v>12</v>
      </c>
      <c r="F5" s="8">
        <v>0</v>
      </c>
      <c r="G5" s="8">
        <v>16</v>
      </c>
      <c r="H5" s="8" t="s">
        <v>13</v>
      </c>
      <c r="I5" s="8">
        <v>0</v>
      </c>
      <c r="J5" s="9">
        <f>SUM(C5:I5)</f>
        <v>28</v>
      </c>
    </row>
    <row r="6" spans="1:10" ht="31.5" customHeight="1" x14ac:dyDescent="0.25">
      <c r="A6" s="439"/>
      <c r="B6" s="10" t="s">
        <v>14</v>
      </c>
      <c r="C6" s="11" t="s">
        <v>15</v>
      </c>
      <c r="D6" s="11">
        <f t="shared" ref="D6:J6" si="0">D5/D$29</f>
        <v>0</v>
      </c>
      <c r="E6" s="11">
        <f t="shared" si="0"/>
        <v>0.1111111111111111</v>
      </c>
      <c r="F6" s="11">
        <f t="shared" si="0"/>
        <v>0</v>
      </c>
      <c r="G6" s="11">
        <f t="shared" si="0"/>
        <v>1.6359918200408999E-2</v>
      </c>
      <c r="H6" s="11" t="s">
        <v>15</v>
      </c>
      <c r="I6" s="11">
        <f t="shared" ref="I6" si="1">I5/I$29</f>
        <v>0</v>
      </c>
      <c r="J6" s="12">
        <f t="shared" si="0"/>
        <v>2.1374045801526718E-2</v>
      </c>
    </row>
    <row r="7" spans="1:10" ht="25.5" customHeight="1" x14ac:dyDescent="0.25">
      <c r="A7" s="435" t="s">
        <v>16</v>
      </c>
      <c r="B7" s="13" t="s">
        <v>12</v>
      </c>
      <c r="C7" s="14" t="s">
        <v>13</v>
      </c>
      <c r="D7" s="14">
        <v>0</v>
      </c>
      <c r="E7" s="14">
        <v>87</v>
      </c>
      <c r="F7" s="14">
        <v>2</v>
      </c>
      <c r="G7" s="14">
        <v>5</v>
      </c>
      <c r="H7" s="14" t="s">
        <v>13</v>
      </c>
      <c r="I7" s="14">
        <v>0</v>
      </c>
      <c r="J7" s="15">
        <f t="shared" ref="J7" si="2">SUM(C7:I7)</f>
        <v>94</v>
      </c>
    </row>
    <row r="8" spans="1:10" ht="25.5" customHeight="1" x14ac:dyDescent="0.25">
      <c r="A8" s="439"/>
      <c r="B8" s="10" t="s">
        <v>14</v>
      </c>
      <c r="C8" s="11" t="s">
        <v>15</v>
      </c>
      <c r="D8" s="11">
        <f t="shared" ref="D8:J8" si="3">D7/D$29</f>
        <v>0</v>
      </c>
      <c r="E8" s="11">
        <f t="shared" si="3"/>
        <v>0.80555555555555558</v>
      </c>
      <c r="F8" s="11">
        <f t="shared" si="3"/>
        <v>3.3333333333333333E-2</v>
      </c>
      <c r="G8" s="11">
        <f t="shared" si="3"/>
        <v>5.1124744376278121E-3</v>
      </c>
      <c r="H8" s="11" t="s">
        <v>15</v>
      </c>
      <c r="I8" s="11">
        <f t="shared" ref="I8" si="4">I7/I$29</f>
        <v>0</v>
      </c>
      <c r="J8" s="12">
        <f t="shared" si="3"/>
        <v>7.1755725190839698E-2</v>
      </c>
    </row>
    <row r="9" spans="1:10" ht="25.5" customHeight="1" x14ac:dyDescent="0.25">
      <c r="A9" s="435" t="s">
        <v>17</v>
      </c>
      <c r="B9" s="13" t="s">
        <v>12</v>
      </c>
      <c r="C9" s="14" t="s">
        <v>13</v>
      </c>
      <c r="D9" s="14">
        <v>17</v>
      </c>
      <c r="E9" s="14">
        <v>0</v>
      </c>
      <c r="F9" s="14">
        <v>0</v>
      </c>
      <c r="G9" s="14">
        <v>6</v>
      </c>
      <c r="H9" s="14" t="s">
        <v>13</v>
      </c>
      <c r="I9" s="14">
        <v>0</v>
      </c>
      <c r="J9" s="15">
        <f t="shared" ref="J9" si="5">SUM(C9:I9)</f>
        <v>23</v>
      </c>
    </row>
    <row r="10" spans="1:10" ht="25.5" customHeight="1" x14ac:dyDescent="0.25">
      <c r="A10" s="439"/>
      <c r="B10" s="10" t="s">
        <v>14</v>
      </c>
      <c r="C10" s="11" t="s">
        <v>15</v>
      </c>
      <c r="D10" s="11">
        <f t="shared" ref="D10:J10" si="6">D9/D$29</f>
        <v>1</v>
      </c>
      <c r="E10" s="11">
        <f t="shared" si="6"/>
        <v>0</v>
      </c>
      <c r="F10" s="11">
        <f t="shared" si="6"/>
        <v>0</v>
      </c>
      <c r="G10" s="11">
        <f t="shared" si="6"/>
        <v>6.1349693251533744E-3</v>
      </c>
      <c r="H10" s="11" t="s">
        <v>15</v>
      </c>
      <c r="I10" s="11">
        <f t="shared" ref="I10" si="7">I9/I$29</f>
        <v>0</v>
      </c>
      <c r="J10" s="12">
        <f t="shared" si="6"/>
        <v>1.7557251908396947E-2</v>
      </c>
    </row>
    <row r="11" spans="1:10" ht="25.5" customHeight="1" x14ac:dyDescent="0.25">
      <c r="A11" s="435" t="s">
        <v>18</v>
      </c>
      <c r="B11" s="13" t="s">
        <v>12</v>
      </c>
      <c r="C11" s="14" t="s">
        <v>13</v>
      </c>
      <c r="D11" s="14">
        <v>0</v>
      </c>
      <c r="E11" s="14">
        <v>2</v>
      </c>
      <c r="F11" s="14">
        <v>56</v>
      </c>
      <c r="G11" s="14">
        <v>1</v>
      </c>
      <c r="H11" s="14" t="s">
        <v>13</v>
      </c>
      <c r="I11" s="14">
        <v>0</v>
      </c>
      <c r="J11" s="15">
        <f t="shared" ref="J11" si="8">SUM(C11:I11)</f>
        <v>59</v>
      </c>
    </row>
    <row r="12" spans="1:10" ht="25.5" customHeight="1" x14ac:dyDescent="0.25">
      <c r="A12" s="439"/>
      <c r="B12" s="10" t="s">
        <v>14</v>
      </c>
      <c r="C12" s="11" t="s">
        <v>15</v>
      </c>
      <c r="D12" s="11">
        <f t="shared" ref="D12:J12" si="9">D11/D$29</f>
        <v>0</v>
      </c>
      <c r="E12" s="11">
        <f t="shared" si="9"/>
        <v>1.8518518518518517E-2</v>
      </c>
      <c r="F12" s="11">
        <f t="shared" si="9"/>
        <v>0.93333333333333335</v>
      </c>
      <c r="G12" s="11">
        <f t="shared" si="9"/>
        <v>1.0224948875255625E-3</v>
      </c>
      <c r="H12" s="11" t="s">
        <v>15</v>
      </c>
      <c r="I12" s="11">
        <f t="shared" ref="I12" si="10">I11/I$29</f>
        <v>0</v>
      </c>
      <c r="J12" s="12">
        <f t="shared" si="9"/>
        <v>4.5038167938931298E-2</v>
      </c>
    </row>
    <row r="13" spans="1:10" ht="25.5" customHeight="1" x14ac:dyDescent="0.25">
      <c r="A13" s="435" t="s">
        <v>19</v>
      </c>
      <c r="B13" s="13" t="s">
        <v>12</v>
      </c>
      <c r="C13" s="14" t="s">
        <v>13</v>
      </c>
      <c r="D13" s="14">
        <v>0</v>
      </c>
      <c r="E13" s="14">
        <v>0</v>
      </c>
      <c r="F13" s="14">
        <v>0</v>
      </c>
      <c r="G13" s="14">
        <v>918</v>
      </c>
      <c r="H13" s="14" t="s">
        <v>13</v>
      </c>
      <c r="I13" s="14">
        <v>0</v>
      </c>
      <c r="J13" s="15">
        <f t="shared" ref="J13" si="11">SUM(C13:I13)</f>
        <v>918</v>
      </c>
    </row>
    <row r="14" spans="1:10" ht="25.5" customHeight="1" x14ac:dyDescent="0.25">
      <c r="A14" s="439"/>
      <c r="B14" s="10" t="s">
        <v>14</v>
      </c>
      <c r="C14" s="11" t="s">
        <v>15</v>
      </c>
      <c r="D14" s="11">
        <f t="shared" ref="D14:J14" si="12">D13/D$29</f>
        <v>0</v>
      </c>
      <c r="E14" s="11">
        <f t="shared" si="12"/>
        <v>0</v>
      </c>
      <c r="F14" s="11">
        <f t="shared" si="12"/>
        <v>0</v>
      </c>
      <c r="G14" s="11">
        <f t="shared" si="12"/>
        <v>0.93865030674846628</v>
      </c>
      <c r="H14" s="11" t="s">
        <v>15</v>
      </c>
      <c r="I14" s="11">
        <f t="shared" ref="I14" si="13">I13/I$29</f>
        <v>0</v>
      </c>
      <c r="J14" s="12">
        <f t="shared" si="12"/>
        <v>0.70076335877862594</v>
      </c>
    </row>
    <row r="15" spans="1:10" ht="25.5" customHeight="1" x14ac:dyDescent="0.25">
      <c r="A15" s="435" t="s">
        <v>20</v>
      </c>
      <c r="B15" s="13" t="s">
        <v>12</v>
      </c>
      <c r="C15" s="14" t="s">
        <v>13</v>
      </c>
      <c r="D15" s="14">
        <v>0</v>
      </c>
      <c r="E15" s="14">
        <v>0</v>
      </c>
      <c r="F15" s="14">
        <v>0</v>
      </c>
      <c r="G15" s="14">
        <v>1</v>
      </c>
      <c r="H15" s="14" t="s">
        <v>13</v>
      </c>
      <c r="I15" s="14">
        <v>0</v>
      </c>
      <c r="J15" s="15">
        <f t="shared" ref="J15" si="14">SUM(C15:I15)</f>
        <v>1</v>
      </c>
    </row>
    <row r="16" spans="1:10" ht="25.5" customHeight="1" x14ac:dyDescent="0.25">
      <c r="A16" s="439"/>
      <c r="B16" s="10" t="s">
        <v>14</v>
      </c>
      <c r="C16" s="11" t="s">
        <v>15</v>
      </c>
      <c r="D16" s="11">
        <f t="shared" ref="D16:J16" si="15">D15/D$29</f>
        <v>0</v>
      </c>
      <c r="E16" s="11">
        <f t="shared" si="15"/>
        <v>0</v>
      </c>
      <c r="F16" s="11">
        <f t="shared" si="15"/>
        <v>0</v>
      </c>
      <c r="G16" s="11">
        <f t="shared" si="15"/>
        <v>1.0224948875255625E-3</v>
      </c>
      <c r="H16" s="11" t="s">
        <v>15</v>
      </c>
      <c r="I16" s="11">
        <f t="shared" ref="I16" si="16">I15/I$29</f>
        <v>0</v>
      </c>
      <c r="J16" s="12">
        <f t="shared" si="15"/>
        <v>7.6335877862595419E-4</v>
      </c>
    </row>
    <row r="17" spans="1:10" ht="25.5" customHeight="1" x14ac:dyDescent="0.25">
      <c r="A17" s="435" t="s">
        <v>21</v>
      </c>
      <c r="B17" s="13" t="s">
        <v>12</v>
      </c>
      <c r="C17" s="14" t="s">
        <v>13</v>
      </c>
      <c r="D17" s="14">
        <v>0</v>
      </c>
      <c r="E17" s="14">
        <v>1</v>
      </c>
      <c r="F17" s="14">
        <v>0</v>
      </c>
      <c r="G17" s="14">
        <v>0</v>
      </c>
      <c r="H17" s="14" t="s">
        <v>13</v>
      </c>
      <c r="I17" s="14">
        <v>147</v>
      </c>
      <c r="J17" s="15">
        <f t="shared" ref="J17" si="17">SUM(C17:I17)</f>
        <v>148</v>
      </c>
    </row>
    <row r="18" spans="1:10" ht="25.5" customHeight="1" x14ac:dyDescent="0.25">
      <c r="A18" s="439"/>
      <c r="B18" s="10" t="s">
        <v>14</v>
      </c>
      <c r="C18" s="11" t="s">
        <v>15</v>
      </c>
      <c r="D18" s="11">
        <f t="shared" ref="D18:J18" si="18">D17/D$29</f>
        <v>0</v>
      </c>
      <c r="E18" s="11">
        <f t="shared" si="18"/>
        <v>9.2592592592592587E-3</v>
      </c>
      <c r="F18" s="11">
        <f t="shared" si="18"/>
        <v>0</v>
      </c>
      <c r="G18" s="11">
        <f t="shared" si="18"/>
        <v>0</v>
      </c>
      <c r="H18" s="11" t="s">
        <v>15</v>
      </c>
      <c r="I18" s="11">
        <f t="shared" ref="I18" si="19">I17/I$29</f>
        <v>1</v>
      </c>
      <c r="J18" s="12">
        <f t="shared" si="18"/>
        <v>0.11297709923664122</v>
      </c>
    </row>
    <row r="19" spans="1:10" ht="25.5" customHeight="1" x14ac:dyDescent="0.25">
      <c r="A19" s="435" t="s">
        <v>22</v>
      </c>
      <c r="B19" s="13" t="s">
        <v>12</v>
      </c>
      <c r="C19" s="14" t="s">
        <v>13</v>
      </c>
      <c r="D19" s="14">
        <v>0</v>
      </c>
      <c r="E19" s="14">
        <v>1</v>
      </c>
      <c r="F19" s="14">
        <v>1</v>
      </c>
      <c r="G19" s="14">
        <v>16</v>
      </c>
      <c r="H19" s="14" t="s">
        <v>13</v>
      </c>
      <c r="I19" s="14">
        <v>0</v>
      </c>
      <c r="J19" s="15">
        <f t="shared" ref="J19" si="20">SUM(C19:I19)</f>
        <v>18</v>
      </c>
    </row>
    <row r="20" spans="1:10" ht="25.5" customHeight="1" x14ac:dyDescent="0.25">
      <c r="A20" s="439"/>
      <c r="B20" s="10" t="s">
        <v>14</v>
      </c>
      <c r="C20" s="11" t="s">
        <v>15</v>
      </c>
      <c r="D20" s="11">
        <f t="shared" ref="D20:J20" si="21">D19/D$29</f>
        <v>0</v>
      </c>
      <c r="E20" s="11">
        <f t="shared" si="21"/>
        <v>9.2592592592592587E-3</v>
      </c>
      <c r="F20" s="11">
        <f t="shared" si="21"/>
        <v>1.6666666666666666E-2</v>
      </c>
      <c r="G20" s="11">
        <f t="shared" si="21"/>
        <v>1.6359918200408999E-2</v>
      </c>
      <c r="H20" s="11" t="s">
        <v>15</v>
      </c>
      <c r="I20" s="11">
        <f t="shared" ref="I20" si="22">I19/I$29</f>
        <v>0</v>
      </c>
      <c r="J20" s="12">
        <f t="shared" si="21"/>
        <v>1.3740458015267175E-2</v>
      </c>
    </row>
    <row r="21" spans="1:10" ht="25.5" customHeight="1" x14ac:dyDescent="0.25">
      <c r="A21" s="435" t="s">
        <v>23</v>
      </c>
      <c r="B21" s="13" t="s">
        <v>12</v>
      </c>
      <c r="C21" s="14" t="s">
        <v>13</v>
      </c>
      <c r="D21" s="14">
        <v>0</v>
      </c>
      <c r="E21" s="14">
        <v>3</v>
      </c>
      <c r="F21" s="14">
        <v>1</v>
      </c>
      <c r="G21" s="14">
        <v>10</v>
      </c>
      <c r="H21" s="14" t="s">
        <v>13</v>
      </c>
      <c r="I21" s="14">
        <v>0</v>
      </c>
      <c r="J21" s="15">
        <f t="shared" ref="J21" si="23">SUM(C21:I21)</f>
        <v>14</v>
      </c>
    </row>
    <row r="22" spans="1:10" ht="25.5" customHeight="1" x14ac:dyDescent="0.25">
      <c r="A22" s="439"/>
      <c r="B22" s="10" t="s">
        <v>14</v>
      </c>
      <c r="C22" s="11" t="s">
        <v>15</v>
      </c>
      <c r="D22" s="11">
        <f t="shared" ref="D22:J22" si="24">D21/D$29</f>
        <v>0</v>
      </c>
      <c r="E22" s="11">
        <f t="shared" si="24"/>
        <v>2.7777777777777776E-2</v>
      </c>
      <c r="F22" s="11">
        <f t="shared" si="24"/>
        <v>1.6666666666666666E-2</v>
      </c>
      <c r="G22" s="11">
        <f t="shared" si="24"/>
        <v>1.0224948875255624E-2</v>
      </c>
      <c r="H22" s="11" t="s">
        <v>15</v>
      </c>
      <c r="I22" s="11">
        <f t="shared" ref="I22" si="25">I21/I$29</f>
        <v>0</v>
      </c>
      <c r="J22" s="12">
        <f t="shared" si="24"/>
        <v>1.0687022900763359E-2</v>
      </c>
    </row>
    <row r="23" spans="1:10" ht="25.5" customHeight="1" x14ac:dyDescent="0.25">
      <c r="A23" s="435" t="s">
        <v>24</v>
      </c>
      <c r="B23" s="13" t="s">
        <v>12</v>
      </c>
      <c r="C23" s="14" t="s">
        <v>13</v>
      </c>
      <c r="D23" s="14">
        <v>0</v>
      </c>
      <c r="E23" s="14">
        <v>2</v>
      </c>
      <c r="F23" s="14">
        <v>0</v>
      </c>
      <c r="G23" s="14">
        <v>2</v>
      </c>
      <c r="H23" s="14" t="s">
        <v>13</v>
      </c>
      <c r="I23" s="14">
        <v>0</v>
      </c>
      <c r="J23" s="15">
        <f t="shared" ref="J23" si="26">SUM(C23:I23)</f>
        <v>4</v>
      </c>
    </row>
    <row r="24" spans="1:10" ht="25.5" customHeight="1" x14ac:dyDescent="0.25">
      <c r="A24" s="439"/>
      <c r="B24" s="10" t="s">
        <v>14</v>
      </c>
      <c r="C24" s="11" t="s">
        <v>15</v>
      </c>
      <c r="D24" s="11">
        <f t="shared" ref="D24:J24" si="27">D23/D$29</f>
        <v>0</v>
      </c>
      <c r="E24" s="11">
        <f t="shared" si="27"/>
        <v>1.8518518518518517E-2</v>
      </c>
      <c r="F24" s="11">
        <f t="shared" si="27"/>
        <v>0</v>
      </c>
      <c r="G24" s="11">
        <f t="shared" si="27"/>
        <v>2.0449897750511249E-3</v>
      </c>
      <c r="H24" s="11" t="s">
        <v>15</v>
      </c>
      <c r="I24" s="11">
        <f t="shared" ref="I24" si="28">I23/I$29</f>
        <v>0</v>
      </c>
      <c r="J24" s="12">
        <f t="shared" si="27"/>
        <v>3.0534351145038168E-3</v>
      </c>
    </row>
    <row r="25" spans="1:10" ht="25.5" customHeight="1" x14ac:dyDescent="0.25">
      <c r="A25" s="435" t="s">
        <v>25</v>
      </c>
      <c r="B25" s="13" t="s">
        <v>12</v>
      </c>
      <c r="C25" s="14" t="s">
        <v>13</v>
      </c>
      <c r="D25" s="14">
        <v>0</v>
      </c>
      <c r="E25" s="14">
        <v>0</v>
      </c>
      <c r="F25" s="14">
        <v>0</v>
      </c>
      <c r="G25" s="14">
        <v>3</v>
      </c>
      <c r="H25" s="14" t="s">
        <v>13</v>
      </c>
      <c r="I25" s="14">
        <v>0</v>
      </c>
      <c r="J25" s="15">
        <f t="shared" ref="J25" si="29">SUM(C25:I25)</f>
        <v>3</v>
      </c>
    </row>
    <row r="26" spans="1:10" ht="25.5" customHeight="1" x14ac:dyDescent="0.25">
      <c r="A26" s="439"/>
      <c r="B26" s="10" t="s">
        <v>14</v>
      </c>
      <c r="C26" s="11" t="s">
        <v>15</v>
      </c>
      <c r="D26" s="11">
        <f t="shared" ref="D26:J26" si="30">D25/D$29</f>
        <v>0</v>
      </c>
      <c r="E26" s="11">
        <f t="shared" si="30"/>
        <v>0</v>
      </c>
      <c r="F26" s="11">
        <f t="shared" si="30"/>
        <v>0</v>
      </c>
      <c r="G26" s="11">
        <f t="shared" si="30"/>
        <v>3.0674846625766872E-3</v>
      </c>
      <c r="H26" s="11" t="s">
        <v>15</v>
      </c>
      <c r="I26" s="11">
        <f t="shared" ref="I26" si="31">I25/I$29</f>
        <v>0</v>
      </c>
      <c r="J26" s="12">
        <f t="shared" si="30"/>
        <v>2.2900763358778627E-3</v>
      </c>
    </row>
    <row r="27" spans="1:10" ht="25.5" customHeight="1" x14ac:dyDescent="0.25">
      <c r="A27" s="435" t="s">
        <v>26</v>
      </c>
      <c r="B27" s="13" t="s">
        <v>12</v>
      </c>
      <c r="C27" s="14" t="s">
        <v>13</v>
      </c>
      <c r="D27" s="14">
        <v>0</v>
      </c>
      <c r="E27" s="14">
        <v>0</v>
      </c>
      <c r="F27" s="14">
        <v>0</v>
      </c>
      <c r="G27" s="14">
        <v>0</v>
      </c>
      <c r="H27" s="14" t="s">
        <v>13</v>
      </c>
      <c r="I27" s="14">
        <v>0</v>
      </c>
      <c r="J27" s="15">
        <f t="shared" ref="J27" si="32">SUM(C27:I27)</f>
        <v>0</v>
      </c>
    </row>
    <row r="28" spans="1:10" ht="25.5" customHeight="1" thickBot="1" x14ac:dyDescent="0.3">
      <c r="A28" s="438"/>
      <c r="B28" s="13" t="s">
        <v>14</v>
      </c>
      <c r="C28" s="16" t="s">
        <v>15</v>
      </c>
      <c r="D28" s="16">
        <f t="shared" ref="D28:J28" si="33">D27/D$29</f>
        <v>0</v>
      </c>
      <c r="E28" s="16">
        <f t="shared" si="33"/>
        <v>0</v>
      </c>
      <c r="F28" s="16">
        <f t="shared" si="33"/>
        <v>0</v>
      </c>
      <c r="G28" s="16">
        <f t="shared" si="33"/>
        <v>0</v>
      </c>
      <c r="H28" s="16" t="s">
        <v>15</v>
      </c>
      <c r="I28" s="16">
        <f t="shared" ref="I28" si="34">I27/I$29</f>
        <v>0</v>
      </c>
      <c r="J28" s="17">
        <f t="shared" si="33"/>
        <v>0</v>
      </c>
    </row>
    <row r="29" spans="1:10" ht="32.25" customHeight="1" x14ac:dyDescent="0.25">
      <c r="A29" s="370" t="s">
        <v>27</v>
      </c>
      <c r="B29" s="18" t="s">
        <v>12</v>
      </c>
      <c r="C29" s="19" t="s">
        <v>13</v>
      </c>
      <c r="D29" s="19">
        <f t="shared" ref="D29:J29" si="35">D5+D7+D9+D11+D13+D15+D17+D19+D21+D23+D25+D27</f>
        <v>17</v>
      </c>
      <c r="E29" s="19">
        <f t="shared" si="35"/>
        <v>108</v>
      </c>
      <c r="F29" s="19">
        <f t="shared" si="35"/>
        <v>60</v>
      </c>
      <c r="G29" s="19">
        <f t="shared" si="35"/>
        <v>978</v>
      </c>
      <c r="H29" s="19" t="s">
        <v>13</v>
      </c>
      <c r="I29" s="19">
        <f t="shared" ref="I29" si="36">I5+I7+I9+I11+I13+I15+I17+I19+I21+I23+I25+I27</f>
        <v>147</v>
      </c>
      <c r="J29" s="20">
        <f t="shared" si="35"/>
        <v>1310</v>
      </c>
    </row>
    <row r="30" spans="1:10" ht="32.25" customHeight="1" thickBot="1" x14ac:dyDescent="0.3">
      <c r="A30" s="375"/>
      <c r="B30" s="21" t="s">
        <v>14</v>
      </c>
      <c r="C30" s="22" t="s">
        <v>15</v>
      </c>
      <c r="D30" s="22">
        <f t="shared" ref="D30:J30" si="37">D29/D$29</f>
        <v>1</v>
      </c>
      <c r="E30" s="22">
        <f t="shared" si="37"/>
        <v>1</v>
      </c>
      <c r="F30" s="22">
        <f t="shared" si="37"/>
        <v>1</v>
      </c>
      <c r="G30" s="22">
        <f t="shared" si="37"/>
        <v>1</v>
      </c>
      <c r="H30" s="22" t="s">
        <v>15</v>
      </c>
      <c r="I30" s="22">
        <f t="shared" ref="I30" si="38">I29/I$29</f>
        <v>1</v>
      </c>
      <c r="J30" s="23">
        <f t="shared" si="37"/>
        <v>1</v>
      </c>
    </row>
    <row r="31" spans="1:10" ht="36" customHeight="1" thickBot="1" x14ac:dyDescent="0.3">
      <c r="A31" s="24"/>
      <c r="B31" s="25"/>
      <c r="C31" s="26"/>
      <c r="D31" s="26"/>
      <c r="E31" s="26"/>
      <c r="F31" s="26"/>
      <c r="G31" s="26"/>
      <c r="H31" s="26"/>
      <c r="I31" s="26"/>
      <c r="J31" s="26"/>
    </row>
    <row r="32" spans="1:10" ht="57" customHeight="1" x14ac:dyDescent="0.25">
      <c r="A32" s="27" t="s">
        <v>28</v>
      </c>
      <c r="B32" s="28" t="s">
        <v>12</v>
      </c>
      <c r="C32" s="29" t="s">
        <v>13</v>
      </c>
      <c r="D32" s="30">
        <v>0</v>
      </c>
      <c r="E32" s="30">
        <v>4</v>
      </c>
      <c r="F32" s="30">
        <v>0</v>
      </c>
      <c r="G32" s="30">
        <v>44</v>
      </c>
      <c r="H32" s="30" t="s">
        <v>13</v>
      </c>
      <c r="I32" s="31">
        <v>0</v>
      </c>
      <c r="J32" s="32">
        <f>SUM(C32:I32)</f>
        <v>48</v>
      </c>
    </row>
    <row r="33" spans="1:10" ht="55.5" customHeight="1" thickBot="1" x14ac:dyDescent="0.3">
      <c r="A33" s="33" t="s">
        <v>29</v>
      </c>
      <c r="B33" s="34" t="s">
        <v>12</v>
      </c>
      <c r="C33" s="35" t="s">
        <v>13</v>
      </c>
      <c r="D33" s="35">
        <f t="shared" ref="D33:I33" si="39">+D34-D32-D29</f>
        <v>0</v>
      </c>
      <c r="E33" s="35">
        <f t="shared" si="39"/>
        <v>426</v>
      </c>
      <c r="F33" s="35">
        <f t="shared" si="39"/>
        <v>0</v>
      </c>
      <c r="G33" s="35">
        <f t="shared" si="39"/>
        <v>0</v>
      </c>
      <c r="H33" s="35" t="s">
        <v>13</v>
      </c>
      <c r="I33" s="35">
        <f t="shared" si="39"/>
        <v>0</v>
      </c>
      <c r="J33" s="36">
        <f t="shared" ref="J33" si="40">J34-J29-J32</f>
        <v>426</v>
      </c>
    </row>
    <row r="34" spans="1:10" ht="54.75" customHeight="1" thickBot="1" x14ac:dyDescent="0.3">
      <c r="A34" s="37" t="s">
        <v>30</v>
      </c>
      <c r="B34" s="34" t="s">
        <v>12</v>
      </c>
      <c r="C34" s="35" t="s">
        <v>13</v>
      </c>
      <c r="D34" s="38">
        <v>17</v>
      </c>
      <c r="E34" s="38">
        <v>538</v>
      </c>
      <c r="F34" s="38">
        <v>60</v>
      </c>
      <c r="G34" s="38">
        <v>1022</v>
      </c>
      <c r="H34" s="38" t="s">
        <v>13</v>
      </c>
      <c r="I34" s="39">
        <v>147</v>
      </c>
      <c r="J34" s="36">
        <f>SUM(C34:I34)</f>
        <v>1784</v>
      </c>
    </row>
    <row r="35" spans="1:10" ht="54.75" customHeight="1" thickBot="1" x14ac:dyDescent="0.3">
      <c r="A35" s="40"/>
      <c r="B35" s="24"/>
      <c r="C35" s="41"/>
      <c r="D35" s="41"/>
      <c r="E35" s="41"/>
      <c r="F35" s="41"/>
      <c r="G35" s="41"/>
      <c r="H35" s="41"/>
      <c r="I35" s="41"/>
      <c r="J35" s="42"/>
    </row>
    <row r="36" spans="1:10" ht="41.25" customHeight="1" x14ac:dyDescent="0.25">
      <c r="A36" s="335" t="s">
        <v>31</v>
      </c>
      <c r="B36" s="336"/>
      <c r="C36" s="43"/>
      <c r="D36" s="44"/>
      <c r="E36" s="44"/>
      <c r="F36" s="44"/>
      <c r="G36" s="44"/>
      <c r="H36" s="44"/>
      <c r="I36" s="44"/>
      <c r="J36" s="45"/>
    </row>
    <row r="37" spans="1:10" ht="41.25" customHeight="1" x14ac:dyDescent="0.25">
      <c r="A37" s="353" t="s">
        <v>32</v>
      </c>
      <c r="B37" s="354"/>
      <c r="C37" s="46">
        <v>0</v>
      </c>
      <c r="D37" s="47">
        <v>1</v>
      </c>
      <c r="E37" s="47">
        <v>1</v>
      </c>
      <c r="F37" s="47">
        <v>1</v>
      </c>
      <c r="G37" s="47">
        <v>3</v>
      </c>
      <c r="H37" s="47">
        <v>0</v>
      </c>
      <c r="I37" s="47">
        <v>1</v>
      </c>
      <c r="J37" s="48">
        <f>SUM(C37:I37)</f>
        <v>7</v>
      </c>
    </row>
    <row r="38" spans="1:10" ht="41.25" customHeight="1" thickBot="1" x14ac:dyDescent="0.3">
      <c r="A38" s="355" t="s">
        <v>33</v>
      </c>
      <c r="B38" s="356"/>
      <c r="C38" s="49">
        <v>0</v>
      </c>
      <c r="D38" s="50">
        <v>6</v>
      </c>
      <c r="E38" s="50">
        <v>2</v>
      </c>
      <c r="F38" s="50">
        <v>2</v>
      </c>
      <c r="G38" s="50">
        <v>3</v>
      </c>
      <c r="H38" s="50">
        <v>0</v>
      </c>
      <c r="I38" s="51">
        <v>1</v>
      </c>
      <c r="J38" s="52">
        <f>SUM(C38:I38)</f>
        <v>14</v>
      </c>
    </row>
    <row r="39" spans="1:10" ht="31.5" customHeight="1" x14ac:dyDescent="0.25">
      <c r="A39" s="53" t="s">
        <v>34</v>
      </c>
      <c r="B39" s="54"/>
      <c r="C39" s="55"/>
      <c r="D39" s="55"/>
      <c r="E39" s="55"/>
      <c r="F39" s="55"/>
      <c r="G39" s="55"/>
      <c r="H39" s="55"/>
      <c r="I39" s="55"/>
      <c r="J39" s="55"/>
    </row>
    <row r="41" spans="1:10" x14ac:dyDescent="0.25">
      <c r="A41" s="53" t="s">
        <v>153</v>
      </c>
      <c r="B41"/>
      <c r="D41" s="53"/>
    </row>
    <row r="42" spans="1:10" x14ac:dyDescent="0.25">
      <c r="A42" s="53" t="s">
        <v>154</v>
      </c>
      <c r="B42"/>
      <c r="D42" s="53"/>
    </row>
  </sheetData>
  <mergeCells count="20">
    <mergeCell ref="A19:A20"/>
    <mergeCell ref="A1:J1"/>
    <mergeCell ref="A2:J2"/>
    <mergeCell ref="A3:B4"/>
    <mergeCell ref="C3:J3"/>
    <mergeCell ref="A5:A6"/>
    <mergeCell ref="A7:A8"/>
    <mergeCell ref="A9:A10"/>
    <mergeCell ref="A11:A12"/>
    <mergeCell ref="A13:A14"/>
    <mergeCell ref="A15:A16"/>
    <mergeCell ref="A17:A18"/>
    <mergeCell ref="A37:B37"/>
    <mergeCell ref="A38:B38"/>
    <mergeCell ref="A21:A22"/>
    <mergeCell ref="A23:A24"/>
    <mergeCell ref="A25:A26"/>
    <mergeCell ref="A27:A28"/>
    <mergeCell ref="A29:A30"/>
    <mergeCell ref="A36:B36"/>
  </mergeCells>
  <printOptions horizontalCentered="1"/>
  <pageMargins left="0.70866141732283472" right="0.70866141732283472" top="0.74803149606299213" bottom="0.74803149606299213" header="0.31496062992125984" footer="0.31496062992125984"/>
  <pageSetup paperSize="8" scale="55"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TAB-6.1.1_2017_Web</vt:lpstr>
      <vt:lpstr>TAB-6.1.2_2017_Web</vt:lpstr>
      <vt:lpstr>TAB-6.1.3_2017_Web</vt:lpstr>
      <vt:lpstr>TAB-6.1.4_2017_Web</vt:lpstr>
      <vt:lpstr>TAB-6.1.5_2017_Web</vt:lpstr>
      <vt:lpstr>TAB-6.1.6_2017_Web</vt:lpstr>
      <vt:lpstr>TAB-6.1.7_2017_Web</vt:lpstr>
      <vt:lpstr>TAB-6.1.8_2017_Web</vt:lpstr>
      <vt:lpstr>TAB-6.1.9_2017_Web</vt:lpstr>
      <vt:lpstr>TAB-6.1.10_2017_Web</vt:lpstr>
    </vt:vector>
  </TitlesOfParts>
  <Company>IWEPS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Henry</dc:creator>
  <cp:lastModifiedBy>Olivier Colicis</cp:lastModifiedBy>
  <dcterms:created xsi:type="dcterms:W3CDTF">2019-07-15T06:47:08Z</dcterms:created>
  <dcterms:modified xsi:type="dcterms:W3CDTF">2019-07-17T15:02:44Z</dcterms:modified>
</cp:coreProperties>
</file>