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Pour_Didier_H_RSU_Profil_2017\TAB_211_à_2110_DUS_An2017_sélect°\"/>
    </mc:Choice>
  </mc:AlternateContent>
  <bookViews>
    <workbookView xWindow="0" yWindow="0" windowWidth="20490" windowHeight="8145"/>
  </bookViews>
  <sheets>
    <sheet name="TAB-2.1.1_2017_Web" sheetId="12" r:id="rId1"/>
    <sheet name="TAB-2.1.2_2017_Web" sheetId="13" r:id="rId2"/>
    <sheet name="TAB-2.1.3_2017_Web" sheetId="14" r:id="rId3"/>
    <sheet name="TAB-2.1.4_2017_Web" sheetId="15" r:id="rId4"/>
    <sheet name="TAB-2.1.5_2017_Web" sheetId="16" r:id="rId5"/>
    <sheet name="TAB-2.1.6_2017_Web" sheetId="17" r:id="rId6"/>
    <sheet name="TAB-2.1.7_2017_Web" sheetId="18" r:id="rId7"/>
    <sheet name="TAB-2.1.8_2017_Web" sheetId="19" r:id="rId8"/>
    <sheet name="TAB-2.1.9_2017_Web" sheetId="20" r:id="rId9"/>
    <sheet name="TAB-2.1.10_2017_Web" sheetId="11"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20" l="1"/>
  <c r="J37" i="20"/>
  <c r="J34" i="20"/>
  <c r="J32" i="20"/>
  <c r="I29" i="20"/>
  <c r="I33" i="20" s="1"/>
  <c r="G29" i="20"/>
  <c r="G33" i="20" s="1"/>
  <c r="E29" i="20"/>
  <c r="E30" i="20" s="1"/>
  <c r="D29" i="20"/>
  <c r="D6" i="20" s="1"/>
  <c r="G28" i="20"/>
  <c r="E28" i="20"/>
  <c r="J27" i="20"/>
  <c r="G26" i="20"/>
  <c r="E26" i="20"/>
  <c r="J25" i="20"/>
  <c r="G24" i="20"/>
  <c r="E24" i="20"/>
  <c r="D24" i="20"/>
  <c r="J23" i="20"/>
  <c r="G22" i="20"/>
  <c r="E22" i="20"/>
  <c r="J21" i="20"/>
  <c r="G20" i="20"/>
  <c r="E20" i="20"/>
  <c r="D20" i="20"/>
  <c r="J19" i="20"/>
  <c r="G18" i="20"/>
  <c r="E18" i="20"/>
  <c r="J17" i="20"/>
  <c r="G16" i="20"/>
  <c r="E16" i="20"/>
  <c r="D16" i="20"/>
  <c r="J15" i="20"/>
  <c r="G14" i="20"/>
  <c r="E14" i="20"/>
  <c r="J13" i="20"/>
  <c r="G12" i="20"/>
  <c r="E12" i="20"/>
  <c r="D12" i="20"/>
  <c r="J11" i="20"/>
  <c r="G10" i="20"/>
  <c r="E10" i="20"/>
  <c r="J9" i="20"/>
  <c r="G8" i="20"/>
  <c r="E8" i="20"/>
  <c r="D8" i="20"/>
  <c r="J7" i="20"/>
  <c r="G6" i="20"/>
  <c r="E6" i="20"/>
  <c r="J5" i="20"/>
  <c r="J32" i="19"/>
  <c r="J31" i="19"/>
  <c r="I27" i="19"/>
  <c r="J26" i="19"/>
  <c r="I24" i="19"/>
  <c r="G24" i="19"/>
  <c r="I23" i="19"/>
  <c r="I8" i="19" s="1"/>
  <c r="G23" i="19"/>
  <c r="G27" i="19" s="1"/>
  <c r="E23" i="19"/>
  <c r="E24" i="19" s="1"/>
  <c r="D23" i="19"/>
  <c r="D20" i="19" s="1"/>
  <c r="C23" i="19"/>
  <c r="C27" i="19" s="1"/>
  <c r="I22" i="19"/>
  <c r="G22" i="19"/>
  <c r="J21" i="19"/>
  <c r="I20" i="19"/>
  <c r="G20" i="19"/>
  <c r="C20" i="19"/>
  <c r="J19" i="19"/>
  <c r="I18" i="19"/>
  <c r="D18" i="19"/>
  <c r="C18" i="19"/>
  <c r="J17" i="19"/>
  <c r="I16" i="19"/>
  <c r="G16" i="19"/>
  <c r="C16" i="19"/>
  <c r="J15" i="19"/>
  <c r="I14" i="19"/>
  <c r="G14" i="19"/>
  <c r="C14" i="19"/>
  <c r="J13" i="19"/>
  <c r="I12" i="19"/>
  <c r="G12" i="19"/>
  <c r="E12" i="19"/>
  <c r="J11" i="19"/>
  <c r="I10" i="19"/>
  <c r="G10" i="19"/>
  <c r="D10" i="19"/>
  <c r="C10" i="19"/>
  <c r="J9" i="19"/>
  <c r="C8" i="19"/>
  <c r="J7" i="19"/>
  <c r="C6" i="19"/>
  <c r="J5" i="19"/>
  <c r="J30" i="18"/>
  <c r="J29" i="18"/>
  <c r="J26" i="18"/>
  <c r="J24" i="18"/>
  <c r="C22" i="18"/>
  <c r="I21" i="18"/>
  <c r="I25" i="18" s="1"/>
  <c r="G21" i="18"/>
  <c r="G22" i="18" s="1"/>
  <c r="E21" i="18"/>
  <c r="E18" i="18" s="1"/>
  <c r="D21" i="18"/>
  <c r="D14" i="18" s="1"/>
  <c r="C21" i="18"/>
  <c r="C25" i="18" s="1"/>
  <c r="I20" i="18"/>
  <c r="C20" i="18"/>
  <c r="J19" i="18"/>
  <c r="I18" i="18"/>
  <c r="G18" i="18"/>
  <c r="D18" i="18"/>
  <c r="C18" i="18"/>
  <c r="J17" i="18"/>
  <c r="I16" i="18"/>
  <c r="G16" i="18"/>
  <c r="E16" i="18"/>
  <c r="C16" i="18"/>
  <c r="J15" i="18"/>
  <c r="J13" i="18"/>
  <c r="I12" i="18"/>
  <c r="D12" i="18"/>
  <c r="C12" i="18"/>
  <c r="J11" i="18"/>
  <c r="I10" i="18"/>
  <c r="G10" i="18"/>
  <c r="C10" i="18"/>
  <c r="J9" i="18"/>
  <c r="I8" i="18"/>
  <c r="G8" i="18"/>
  <c r="E8" i="18"/>
  <c r="C8" i="18"/>
  <c r="J7" i="18"/>
  <c r="J5" i="18"/>
  <c r="J20" i="17"/>
  <c r="J19" i="17"/>
  <c r="J16" i="17"/>
  <c r="F15" i="17"/>
  <c r="E15" i="17"/>
  <c r="J14" i="17"/>
  <c r="I11" i="17"/>
  <c r="I15" i="17" s="1"/>
  <c r="G11" i="17"/>
  <c r="G8" i="17" s="1"/>
  <c r="E11" i="17"/>
  <c r="E10" i="17" s="1"/>
  <c r="D11" i="17"/>
  <c r="D15" i="17" s="1"/>
  <c r="C11" i="17"/>
  <c r="C12" i="17" s="1"/>
  <c r="D10" i="17"/>
  <c r="J9" i="17"/>
  <c r="E8" i="17"/>
  <c r="D8" i="17"/>
  <c r="J7" i="17"/>
  <c r="G6" i="17"/>
  <c r="E6" i="17"/>
  <c r="D6" i="17"/>
  <c r="J5" i="17"/>
  <c r="J24" i="16"/>
  <c r="J23" i="16"/>
  <c r="J20" i="16"/>
  <c r="J18" i="16"/>
  <c r="C16" i="16"/>
  <c r="I15" i="16"/>
  <c r="I19" i="16" s="1"/>
  <c r="G15" i="16"/>
  <c r="G16" i="16" s="1"/>
  <c r="F15" i="16"/>
  <c r="F14" i="16" s="1"/>
  <c r="E15" i="16"/>
  <c r="E14" i="16" s="1"/>
  <c r="D15" i="16"/>
  <c r="D19" i="16" s="1"/>
  <c r="C15" i="16"/>
  <c r="C19" i="16" s="1"/>
  <c r="G14" i="16"/>
  <c r="C14" i="16"/>
  <c r="J13" i="16"/>
  <c r="G12" i="16"/>
  <c r="C12" i="16"/>
  <c r="J11" i="16"/>
  <c r="G10" i="16"/>
  <c r="C10" i="16"/>
  <c r="J9" i="16"/>
  <c r="G8" i="16"/>
  <c r="C8" i="16"/>
  <c r="J7" i="16"/>
  <c r="G6" i="16"/>
  <c r="C6" i="16"/>
  <c r="J5" i="16"/>
  <c r="J15" i="16" s="1"/>
  <c r="Z37" i="15"/>
  <c r="Y37" i="15"/>
  <c r="X37" i="15"/>
  <c r="Z36" i="15"/>
  <c r="Y36" i="15"/>
  <c r="X36" i="15"/>
  <c r="X33" i="15"/>
  <c r="U32" i="15"/>
  <c r="O32" i="15"/>
  <c r="L32" i="15"/>
  <c r="I32" i="15"/>
  <c r="F32" i="15"/>
  <c r="C32" i="15"/>
  <c r="Z31" i="15"/>
  <c r="Y31" i="15"/>
  <c r="X31" i="15"/>
  <c r="X29" i="15"/>
  <c r="W29" i="15"/>
  <c r="V29" i="15"/>
  <c r="U29" i="15"/>
  <c r="Q29" i="15"/>
  <c r="P29" i="15"/>
  <c r="O29" i="15"/>
  <c r="N29" i="15"/>
  <c r="M29" i="15"/>
  <c r="L29" i="15"/>
  <c r="K29" i="15"/>
  <c r="J29" i="15"/>
  <c r="I29" i="15"/>
  <c r="H29" i="15"/>
  <c r="G29" i="15"/>
  <c r="F29" i="15"/>
  <c r="E29" i="15"/>
  <c r="D29" i="15"/>
  <c r="C29" i="15"/>
  <c r="Z28" i="15"/>
  <c r="Z29" i="15" s="1"/>
  <c r="Y28" i="15"/>
  <c r="Y29" i="15" s="1"/>
  <c r="X28" i="15"/>
  <c r="W27" i="15"/>
  <c r="V27" i="15"/>
  <c r="U27" i="15"/>
  <c r="Q27" i="15"/>
  <c r="P27" i="15"/>
  <c r="O27" i="15"/>
  <c r="N27" i="15"/>
  <c r="M27" i="15"/>
  <c r="L27" i="15"/>
  <c r="K27" i="15"/>
  <c r="J27" i="15"/>
  <c r="I27" i="15"/>
  <c r="H27" i="15"/>
  <c r="G27" i="15"/>
  <c r="F27" i="15"/>
  <c r="E27" i="15"/>
  <c r="D27" i="15"/>
  <c r="C27" i="15"/>
  <c r="Z26" i="15"/>
  <c r="Y26" i="15"/>
  <c r="X26" i="15"/>
  <c r="X27" i="15" s="1"/>
  <c r="X25" i="15"/>
  <c r="W25" i="15"/>
  <c r="V25" i="15"/>
  <c r="U25" i="15"/>
  <c r="Q25" i="15"/>
  <c r="P25" i="15"/>
  <c r="O25" i="15"/>
  <c r="N25" i="15"/>
  <c r="M25" i="15"/>
  <c r="L25" i="15"/>
  <c r="K25" i="15"/>
  <c r="J25" i="15"/>
  <c r="I25" i="15"/>
  <c r="H25" i="15"/>
  <c r="G25" i="15"/>
  <c r="F25" i="15"/>
  <c r="E25" i="15"/>
  <c r="D25" i="15"/>
  <c r="C25" i="15"/>
  <c r="Z24" i="15"/>
  <c r="Z25" i="15" s="1"/>
  <c r="Y24" i="15"/>
  <c r="Y25" i="15" s="1"/>
  <c r="X24" i="15"/>
  <c r="W23" i="15"/>
  <c r="V23" i="15"/>
  <c r="U23" i="15"/>
  <c r="Q23" i="15"/>
  <c r="P23" i="15"/>
  <c r="O23" i="15"/>
  <c r="N23" i="15"/>
  <c r="M23" i="15"/>
  <c r="L23" i="15"/>
  <c r="K23" i="15"/>
  <c r="J23" i="15"/>
  <c r="I23" i="15"/>
  <c r="H23" i="15"/>
  <c r="G23" i="15"/>
  <c r="F23" i="15"/>
  <c r="E23" i="15"/>
  <c r="D23" i="15"/>
  <c r="C23" i="15"/>
  <c r="Z22" i="15"/>
  <c r="Z23" i="15" s="1"/>
  <c r="Y22" i="15"/>
  <c r="X22" i="15"/>
  <c r="X23" i="15" s="1"/>
  <c r="X21" i="15"/>
  <c r="W21" i="15"/>
  <c r="V21" i="15"/>
  <c r="U21" i="15"/>
  <c r="Q21" i="15"/>
  <c r="P21" i="15"/>
  <c r="O21" i="15"/>
  <c r="N21" i="15"/>
  <c r="M21" i="15"/>
  <c r="L21" i="15"/>
  <c r="K21" i="15"/>
  <c r="J21" i="15"/>
  <c r="I21" i="15"/>
  <c r="H21" i="15"/>
  <c r="G21" i="15"/>
  <c r="F21" i="15"/>
  <c r="E21" i="15"/>
  <c r="D21" i="15"/>
  <c r="C21" i="15"/>
  <c r="Z20" i="15"/>
  <c r="Z21" i="15" s="1"/>
  <c r="Y20" i="15"/>
  <c r="Y21" i="15" s="1"/>
  <c r="X20" i="15"/>
  <c r="W19" i="15"/>
  <c r="V19" i="15"/>
  <c r="U19" i="15"/>
  <c r="Q19" i="15"/>
  <c r="P19" i="15"/>
  <c r="O19" i="15"/>
  <c r="N19" i="15"/>
  <c r="M19" i="15"/>
  <c r="L19" i="15"/>
  <c r="K19" i="15"/>
  <c r="J19" i="15"/>
  <c r="I19" i="15"/>
  <c r="H19" i="15"/>
  <c r="G19" i="15"/>
  <c r="F19" i="15"/>
  <c r="E19" i="15"/>
  <c r="D19" i="15"/>
  <c r="C19" i="15"/>
  <c r="Z18" i="15"/>
  <c r="Z19" i="15" s="1"/>
  <c r="Y18" i="15"/>
  <c r="X18" i="15"/>
  <c r="X19" i="15" s="1"/>
  <c r="X17" i="15"/>
  <c r="W17" i="15"/>
  <c r="V17" i="15"/>
  <c r="U17" i="15"/>
  <c r="Q17" i="15"/>
  <c r="P17" i="15"/>
  <c r="O17" i="15"/>
  <c r="N17" i="15"/>
  <c r="M17" i="15"/>
  <c r="L17" i="15"/>
  <c r="K17" i="15"/>
  <c r="J17" i="15"/>
  <c r="I17" i="15"/>
  <c r="H17" i="15"/>
  <c r="G17" i="15"/>
  <c r="F17" i="15"/>
  <c r="E17" i="15"/>
  <c r="D17" i="15"/>
  <c r="C17" i="15"/>
  <c r="Z16" i="15"/>
  <c r="Z17" i="15" s="1"/>
  <c r="Y16" i="15"/>
  <c r="Y17" i="15" s="1"/>
  <c r="X16" i="15"/>
  <c r="W15" i="15"/>
  <c r="V15" i="15"/>
  <c r="U15" i="15"/>
  <c r="Q15" i="15"/>
  <c r="P15" i="15"/>
  <c r="O15" i="15"/>
  <c r="N15" i="15"/>
  <c r="M15" i="15"/>
  <c r="L15" i="15"/>
  <c r="K15" i="15"/>
  <c r="J15" i="15"/>
  <c r="I15" i="15"/>
  <c r="H15" i="15"/>
  <c r="G15" i="15"/>
  <c r="F15" i="15"/>
  <c r="E15" i="15"/>
  <c r="D15" i="15"/>
  <c r="C15" i="15"/>
  <c r="Z14" i="15"/>
  <c r="Z15" i="15" s="1"/>
  <c r="Y14" i="15"/>
  <c r="X14" i="15"/>
  <c r="X15" i="15" s="1"/>
  <c r="X13" i="15"/>
  <c r="W13" i="15"/>
  <c r="V13" i="15"/>
  <c r="U13" i="15"/>
  <c r="Q13" i="15"/>
  <c r="P13" i="15"/>
  <c r="O13" i="15"/>
  <c r="N13" i="15"/>
  <c r="M13" i="15"/>
  <c r="L13" i="15"/>
  <c r="K13" i="15"/>
  <c r="J13" i="15"/>
  <c r="I13" i="15"/>
  <c r="H13" i="15"/>
  <c r="G13" i="15"/>
  <c r="F13" i="15"/>
  <c r="E13" i="15"/>
  <c r="D13" i="15"/>
  <c r="C13" i="15"/>
  <c r="Z12" i="15"/>
  <c r="Z13" i="15" s="1"/>
  <c r="Y12" i="15"/>
  <c r="Y13" i="15" s="1"/>
  <c r="X12" i="15"/>
  <c r="W11" i="15"/>
  <c r="V11" i="15"/>
  <c r="U11" i="15"/>
  <c r="Q11" i="15"/>
  <c r="P11" i="15"/>
  <c r="O11" i="15"/>
  <c r="N11" i="15"/>
  <c r="M11" i="15"/>
  <c r="L11" i="15"/>
  <c r="K11" i="15"/>
  <c r="J11" i="15"/>
  <c r="I11" i="15"/>
  <c r="H11" i="15"/>
  <c r="G11" i="15"/>
  <c r="F11" i="15"/>
  <c r="E11" i="15"/>
  <c r="D11" i="15"/>
  <c r="C11" i="15"/>
  <c r="Z10" i="15"/>
  <c r="Z11" i="15" s="1"/>
  <c r="Y10" i="15"/>
  <c r="X10" i="15"/>
  <c r="X11" i="15" s="1"/>
  <c r="X9" i="15"/>
  <c r="W9" i="15"/>
  <c r="V9" i="15"/>
  <c r="U9" i="15"/>
  <c r="Q9" i="15"/>
  <c r="P9" i="15"/>
  <c r="O9" i="15"/>
  <c r="N9" i="15"/>
  <c r="M9" i="15"/>
  <c r="L9" i="15"/>
  <c r="K9" i="15"/>
  <c r="J9" i="15"/>
  <c r="I9" i="15"/>
  <c r="H9" i="15"/>
  <c r="G9" i="15"/>
  <c r="F9" i="15"/>
  <c r="E9" i="15"/>
  <c r="D9" i="15"/>
  <c r="C9" i="15"/>
  <c r="Z8" i="15"/>
  <c r="Z9" i="15" s="1"/>
  <c r="Y8" i="15"/>
  <c r="Y9" i="15" s="1"/>
  <c r="X8" i="15"/>
  <c r="W7" i="15"/>
  <c r="V7" i="15"/>
  <c r="U7" i="15"/>
  <c r="Q7" i="15"/>
  <c r="P7" i="15"/>
  <c r="O7" i="15"/>
  <c r="N7" i="15"/>
  <c r="M7" i="15"/>
  <c r="L7" i="15"/>
  <c r="K7" i="15"/>
  <c r="J7" i="15"/>
  <c r="I7" i="15"/>
  <c r="H7" i="15"/>
  <c r="G7" i="15"/>
  <c r="F7" i="15"/>
  <c r="E7" i="15"/>
  <c r="D7" i="15"/>
  <c r="C7" i="15"/>
  <c r="Z6" i="15"/>
  <c r="Z7" i="15" s="1"/>
  <c r="Y6" i="15"/>
  <c r="X6" i="15"/>
  <c r="X7" i="15" s="1"/>
  <c r="J23" i="14"/>
  <c r="J22" i="14"/>
  <c r="J19" i="14"/>
  <c r="G17" i="14"/>
  <c r="I15" i="14"/>
  <c r="I17" i="14" s="1"/>
  <c r="F15" i="14"/>
  <c r="F17" i="14" s="1"/>
  <c r="E15" i="14"/>
  <c r="E17" i="14" s="1"/>
  <c r="D15" i="14"/>
  <c r="D17" i="14" s="1"/>
  <c r="J14" i="14"/>
  <c r="I11" i="14"/>
  <c r="I12" i="14" s="1"/>
  <c r="F11" i="14"/>
  <c r="F8" i="14" s="1"/>
  <c r="E11" i="14"/>
  <c r="E10" i="14" s="1"/>
  <c r="D11" i="14"/>
  <c r="D10" i="14" s="1"/>
  <c r="I10" i="14"/>
  <c r="D8" i="14"/>
  <c r="J7" i="14"/>
  <c r="D6" i="14"/>
  <c r="J5" i="14"/>
  <c r="J11" i="14" s="1"/>
  <c r="J14" i="13"/>
  <c r="J13" i="13"/>
  <c r="I9" i="13"/>
  <c r="I8" i="13" s="1"/>
  <c r="F9" i="13"/>
  <c r="E9" i="13"/>
  <c r="D9" i="13"/>
  <c r="D10" i="13" s="1"/>
  <c r="C9" i="13"/>
  <c r="C6" i="13" s="1"/>
  <c r="J7" i="13"/>
  <c r="D6" i="13"/>
  <c r="J5" i="13"/>
  <c r="J5" i="12"/>
  <c r="J11" i="12" s="1"/>
  <c r="E6" i="12"/>
  <c r="J7" i="12"/>
  <c r="E8" i="12"/>
  <c r="J9" i="12"/>
  <c r="C11" i="12"/>
  <c r="C6" i="12" s="1"/>
  <c r="D11" i="12"/>
  <c r="D6" i="12" s="1"/>
  <c r="E11" i="12"/>
  <c r="E10" i="12" s="1"/>
  <c r="F11" i="12"/>
  <c r="F6" i="12" s="1"/>
  <c r="G11" i="12"/>
  <c r="G6" i="12" s="1"/>
  <c r="I11" i="12"/>
  <c r="I10" i="12" s="1"/>
  <c r="E12" i="12"/>
  <c r="F12" i="12"/>
  <c r="J14" i="12"/>
  <c r="C15" i="12"/>
  <c r="D15" i="12"/>
  <c r="E15" i="12"/>
  <c r="F15" i="12"/>
  <c r="G15" i="12"/>
  <c r="I15" i="12"/>
  <c r="J18" i="12"/>
  <c r="J19" i="12"/>
  <c r="J49" i="11"/>
  <c r="J48" i="11"/>
  <c r="J45" i="11"/>
  <c r="J44" i="11" s="1"/>
  <c r="I44" i="11"/>
  <c r="D44" i="11"/>
  <c r="J42" i="11"/>
  <c r="I40" i="11"/>
  <c r="D40" i="11"/>
  <c r="J39" i="11"/>
  <c r="J40" i="11" s="1"/>
  <c r="I38" i="11"/>
  <c r="D38" i="11"/>
  <c r="J37" i="11"/>
  <c r="J38" i="11" s="1"/>
  <c r="I36" i="11"/>
  <c r="D36" i="11"/>
  <c r="J35" i="11"/>
  <c r="J36" i="11" s="1"/>
  <c r="I34" i="11"/>
  <c r="D34" i="11"/>
  <c r="J33" i="11"/>
  <c r="J34" i="11" s="1"/>
  <c r="I32" i="11"/>
  <c r="D32" i="11"/>
  <c r="J31" i="11"/>
  <c r="J32" i="11" s="1"/>
  <c r="I30" i="11"/>
  <c r="D30" i="11"/>
  <c r="J29" i="11"/>
  <c r="J30" i="11" s="1"/>
  <c r="I28" i="11"/>
  <c r="D28" i="11"/>
  <c r="J27" i="11"/>
  <c r="J28" i="11" s="1"/>
  <c r="I26" i="11"/>
  <c r="D26" i="11"/>
  <c r="J25" i="11"/>
  <c r="J26" i="11" s="1"/>
  <c r="I24" i="11"/>
  <c r="D24" i="11"/>
  <c r="J23" i="11"/>
  <c r="J24" i="11" s="1"/>
  <c r="I22" i="11"/>
  <c r="D22" i="11"/>
  <c r="J21" i="11"/>
  <c r="J22" i="11" s="1"/>
  <c r="I20" i="11"/>
  <c r="D20" i="11"/>
  <c r="J19" i="11"/>
  <c r="J20" i="11" s="1"/>
  <c r="I18" i="11"/>
  <c r="D18" i="11"/>
  <c r="J17" i="11"/>
  <c r="J18" i="11" s="1"/>
  <c r="I16" i="11"/>
  <c r="D16" i="11"/>
  <c r="J15" i="11"/>
  <c r="J16" i="11" s="1"/>
  <c r="I14" i="11"/>
  <c r="D14" i="11"/>
  <c r="J13" i="11"/>
  <c r="J14" i="11" s="1"/>
  <c r="I12" i="11"/>
  <c r="D12" i="11"/>
  <c r="J11" i="11"/>
  <c r="J12" i="11" s="1"/>
  <c r="I10" i="11"/>
  <c r="D10" i="11"/>
  <c r="J9" i="11"/>
  <c r="J10" i="11" s="1"/>
  <c r="I8" i="11"/>
  <c r="D8" i="11"/>
  <c r="J7" i="11"/>
  <c r="J8" i="11" s="1"/>
  <c r="I6" i="11"/>
  <c r="D6" i="11"/>
  <c r="J5" i="11"/>
  <c r="J6" i="11" s="1"/>
  <c r="E6" i="14" l="1"/>
  <c r="F10" i="14"/>
  <c r="E33" i="20"/>
  <c r="G30" i="20"/>
  <c r="D28" i="20"/>
  <c r="D33" i="20"/>
  <c r="G6" i="19"/>
  <c r="G8" i="19"/>
  <c r="E18" i="19"/>
  <c r="I6" i="19"/>
  <c r="E10" i="19"/>
  <c r="C12" i="19"/>
  <c r="G18" i="19"/>
  <c r="E20" i="19"/>
  <c r="C22" i="19"/>
  <c r="C24" i="19"/>
  <c r="D25" i="18"/>
  <c r="J21" i="18"/>
  <c r="J16" i="18" s="1"/>
  <c r="D8" i="18"/>
  <c r="D20" i="18"/>
  <c r="D22" i="18"/>
  <c r="D6" i="18"/>
  <c r="D16" i="18"/>
  <c r="I22" i="18"/>
  <c r="D10" i="18"/>
  <c r="C8" i="17"/>
  <c r="D12" i="17"/>
  <c r="E12" i="17"/>
  <c r="I8" i="17"/>
  <c r="C6" i="17"/>
  <c r="I6" i="17"/>
  <c r="J14" i="16"/>
  <c r="J19" i="16"/>
  <c r="J16" i="16"/>
  <c r="F19" i="16"/>
  <c r="E16" i="16"/>
  <c r="G19" i="16"/>
  <c r="F16" i="16"/>
  <c r="E19" i="16"/>
  <c r="Y7" i="15"/>
  <c r="Y11" i="15"/>
  <c r="Y15" i="15"/>
  <c r="Y19" i="15"/>
  <c r="Y23" i="15"/>
  <c r="Y27" i="15"/>
  <c r="X32" i="15"/>
  <c r="Z27" i="15"/>
  <c r="F6" i="14"/>
  <c r="I8" i="14"/>
  <c r="D12" i="14"/>
  <c r="I6" i="14"/>
  <c r="C8" i="13"/>
  <c r="D8" i="13"/>
  <c r="J12" i="12"/>
  <c r="J8" i="12"/>
  <c r="J6" i="12"/>
  <c r="J10" i="12"/>
  <c r="D12" i="12"/>
  <c r="F10" i="12"/>
  <c r="J15" i="12"/>
  <c r="I12" i="12"/>
  <c r="J26" i="20"/>
  <c r="D10" i="20"/>
  <c r="D14" i="20"/>
  <c r="D18" i="20"/>
  <c r="D22" i="20"/>
  <c r="D26" i="20"/>
  <c r="D30" i="20"/>
  <c r="I6" i="20"/>
  <c r="I10" i="20"/>
  <c r="I14" i="20"/>
  <c r="I18" i="20"/>
  <c r="I22" i="20"/>
  <c r="I26" i="20"/>
  <c r="J29" i="20"/>
  <c r="I30" i="20"/>
  <c r="I8" i="20"/>
  <c r="I12" i="20"/>
  <c r="I16" i="20"/>
  <c r="I20" i="20"/>
  <c r="I24" i="20"/>
  <c r="I28" i="20"/>
  <c r="J23" i="19"/>
  <c r="J20" i="19" s="1"/>
  <c r="D6" i="19"/>
  <c r="E8" i="19"/>
  <c r="D14" i="19"/>
  <c r="E16" i="19"/>
  <c r="D22" i="19"/>
  <c r="D24" i="19"/>
  <c r="E27" i="19"/>
  <c r="D8" i="19"/>
  <c r="D16" i="19"/>
  <c r="D27" i="19"/>
  <c r="E6" i="19"/>
  <c r="D12" i="19"/>
  <c r="E14" i="19"/>
  <c r="E22" i="19"/>
  <c r="J22" i="18"/>
  <c r="J25" i="18"/>
  <c r="J14" i="18"/>
  <c r="J10" i="18"/>
  <c r="J18" i="18"/>
  <c r="J8" i="18"/>
  <c r="E6" i="18"/>
  <c r="E14" i="18"/>
  <c r="E25" i="18"/>
  <c r="G6" i="18"/>
  <c r="E12" i="18"/>
  <c r="G14" i="18"/>
  <c r="E20" i="18"/>
  <c r="E22" i="18"/>
  <c r="G25" i="18"/>
  <c r="C6" i="18"/>
  <c r="I6" i="18"/>
  <c r="E10" i="18"/>
  <c r="G12" i="18"/>
  <c r="C14" i="18"/>
  <c r="I14" i="18"/>
  <c r="G20" i="18"/>
  <c r="G10" i="17"/>
  <c r="J11" i="17"/>
  <c r="G12" i="17"/>
  <c r="C15" i="17"/>
  <c r="G15" i="17"/>
  <c r="C10" i="17"/>
  <c r="I10" i="17"/>
  <c r="I12" i="17"/>
  <c r="D6" i="16"/>
  <c r="I6" i="16"/>
  <c r="D8" i="16"/>
  <c r="I8" i="16"/>
  <c r="D10" i="16"/>
  <c r="I10" i="16"/>
  <c r="D12" i="16"/>
  <c r="I12" i="16"/>
  <c r="D14" i="16"/>
  <c r="I14" i="16"/>
  <c r="E6" i="16"/>
  <c r="J6" i="16"/>
  <c r="E8" i="16"/>
  <c r="J8" i="16"/>
  <c r="E10" i="16"/>
  <c r="J10" i="16"/>
  <c r="E12" i="16"/>
  <c r="J12" i="16"/>
  <c r="F6" i="16"/>
  <c r="F8" i="16"/>
  <c r="F10" i="16"/>
  <c r="F12" i="16"/>
  <c r="D16" i="16"/>
  <c r="I16" i="16"/>
  <c r="J10" i="14"/>
  <c r="J12" i="14"/>
  <c r="J8" i="14"/>
  <c r="E12" i="14"/>
  <c r="E8" i="14"/>
  <c r="F12" i="14"/>
  <c r="J15" i="14"/>
  <c r="J17" i="14" s="1"/>
  <c r="J6" i="14"/>
  <c r="J6" i="13"/>
  <c r="I10" i="13"/>
  <c r="I6" i="13"/>
  <c r="J9" i="13"/>
  <c r="J10" i="13" s="1"/>
  <c r="C10" i="13"/>
  <c r="G12" i="12"/>
  <c r="C12" i="12"/>
  <c r="D10" i="12"/>
  <c r="I8" i="12"/>
  <c r="D8" i="12"/>
  <c r="I6" i="12"/>
  <c r="C10" i="12"/>
  <c r="G8" i="12"/>
  <c r="C8" i="12"/>
  <c r="F8" i="12"/>
  <c r="J12" i="19" l="1"/>
  <c r="J12" i="18"/>
  <c r="J6" i="18"/>
  <c r="J20" i="18"/>
  <c r="J8" i="13"/>
  <c r="J33" i="20"/>
  <c r="J28" i="20"/>
  <c r="J24" i="20"/>
  <c r="J20" i="20"/>
  <c r="J16" i="20"/>
  <c r="J12" i="20"/>
  <c r="J8" i="20"/>
  <c r="J30" i="20"/>
  <c r="J10" i="20"/>
  <c r="J22" i="20"/>
  <c r="J14" i="20"/>
  <c r="J6" i="20"/>
  <c r="J18" i="20"/>
  <c r="J10" i="19"/>
  <c r="J24" i="19"/>
  <c r="J27" i="19"/>
  <c r="J16" i="19"/>
  <c r="J8" i="19"/>
  <c r="J18" i="19"/>
  <c r="J14" i="19"/>
  <c r="J22" i="19"/>
  <c r="J6" i="19"/>
  <c r="J8" i="17"/>
  <c r="J15" i="17"/>
  <c r="J12" i="17"/>
  <c r="J10" i="17"/>
  <c r="J6" i="17"/>
</calcChain>
</file>

<file path=xl/sharedStrings.xml><?xml version="1.0" encoding="utf-8"?>
<sst xmlns="http://schemas.openxmlformats.org/spreadsheetml/2006/main" count="1022" uniqueCount="169">
  <si>
    <t>Sexe</t>
  </si>
  <si>
    <t>Relais social urbain (RSU)</t>
  </si>
  <si>
    <t>Charleroi (RSC)</t>
  </si>
  <si>
    <t>Liège (RSPL)</t>
  </si>
  <si>
    <t>La Louvière (RSULL)</t>
  </si>
  <si>
    <t>Mons (RSUMB)</t>
  </si>
  <si>
    <t>Namur (RSUN)</t>
  </si>
  <si>
    <t>Tournai (RSUT)</t>
  </si>
  <si>
    <t>Verviers (RSUV)</t>
  </si>
  <si>
    <t>Total des RSU wallons</t>
  </si>
  <si>
    <t>CA</t>
  </si>
  <si>
    <t>%</t>
  </si>
  <si>
    <t>Transsexuel</t>
  </si>
  <si>
    <t>nd</t>
  </si>
  <si>
    <t>-</t>
  </si>
  <si>
    <t>Total 
Sexe connu</t>
  </si>
  <si>
    <t>Sexe inconnu</t>
  </si>
  <si>
    <t xml:space="preserve"> CA</t>
  </si>
  <si>
    <t>Total global</t>
  </si>
  <si>
    <t>Services partenaires sources</t>
  </si>
  <si>
    <t>Nombre de services ayant répondu à cette variable</t>
  </si>
  <si>
    <t>Sources : IWEPS, Relais sociaux urbains &amp; services partenaires des Relais sociaux urbains de Wallonie; Calculs : IWEPS</t>
  </si>
  <si>
    <t>Type de prise en charge du mineur</t>
  </si>
  <si>
    <t xml:space="preserve"> %</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</si>
  <si>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</si>
  <si>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</si>
  <si>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Primo-utilisateurs
par Sexe</t>
  </si>
  <si>
    <t>Total
Sexe connu</t>
  </si>
  <si>
    <t>Total global des primo-utilisateurs</t>
  </si>
  <si>
    <t xml:space="preserve">nd </t>
  </si>
  <si>
    <t>% des primos dans le total des utilisateurs</t>
  </si>
  <si>
    <t>Total global de tous les utilisateurs</t>
  </si>
  <si>
    <t>Remarque :
Un "primo-utilisateur" est un bénéficiaire qui utilise le service pour la première fois de sa vie.</t>
  </si>
  <si>
    <t>Répartition par âge, sexe et RSU - Année 2017</t>
  </si>
  <si>
    <t>Catégorie d'âges</t>
  </si>
  <si>
    <t>Liège (RSPL)
(1)</t>
  </si>
  <si>
    <t>H</t>
  </si>
  <si>
    <t>F</t>
  </si>
  <si>
    <t>Total</t>
  </si>
  <si>
    <t>0-17 ans</t>
  </si>
  <si>
    <t>18 à 24 ans</t>
  </si>
  <si>
    <t>25 à 29 ans</t>
  </si>
  <si>
    <t>30 à 34 ans</t>
  </si>
  <si>
    <t>35 à 39 ans</t>
  </si>
  <si>
    <t>40 à 44 ans</t>
  </si>
  <si>
    <t>45 à 49 ans</t>
  </si>
  <si>
    <t>50 à 54 ans</t>
  </si>
  <si>
    <t>55 à 59 ans</t>
  </si>
  <si>
    <t>Total
Catégories d'âges connues</t>
  </si>
  <si>
    <t>Catégorie d'âges inconnue</t>
  </si>
  <si>
    <t xml:space="preserve">Non-réponses ou 
réponses non-exploitables </t>
  </si>
  <si>
    <t>Répartition par type de ménage et par RSU - Année 2017</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</si>
  <si>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</si>
  <si>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</si>
  <si>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</si>
  <si>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</si>
  <si>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</si>
  <si>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</si>
  <si>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</si>
  <si>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</si>
  <si>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</si>
  <si>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 xml:space="preserve">Répartition par nationalité et par RSU - Année 2017 </t>
  </si>
  <si>
    <t>Nationalité</t>
  </si>
  <si>
    <t>La Louvière (RSULL)
(1)</t>
  </si>
  <si>
    <t xml:space="preserve">Belge </t>
  </si>
  <si>
    <t>Etrangère UE</t>
  </si>
  <si>
    <t>Etrangère hors UE</t>
  </si>
  <si>
    <t xml:space="preserve">Total
(Nationalité connue) </t>
  </si>
  <si>
    <t>Nationalité inconnue</t>
  </si>
  <si>
    <t>Type de revenu principal</t>
  </si>
  <si>
    <t>La Louvière (RSULL)
(2)</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</si>
  <si>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</si>
  <si>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</si>
  <si>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</si>
  <si>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</si>
  <si>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</si>
  <si>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</si>
  <si>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</si>
  <si>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</si>
  <si>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</si>
  <si>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</si>
  <si>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</si>
  <si>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</si>
  <si>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</si>
  <si>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</si>
  <si>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</si>
  <si>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</si>
  <si>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</si>
  <si>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</si>
  <si>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</si>
  <si>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</si>
  <si>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</si>
  <si>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</si>
  <si>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</si>
  <si>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</si>
  <si>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</si>
  <si>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</si>
  <si>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</si>
  <si>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</si>
  <si>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</si>
  <si>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</si>
  <si>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</si>
  <si>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</si>
  <si>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</si>
  <si>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</si>
  <si>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</si>
  <si>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</si>
  <si>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</si>
  <si>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Type de difficulté</t>
  </si>
  <si>
    <t>Charleroi (RSC)
(3)</t>
  </si>
  <si>
    <t>La Louvière (RSULL)
(4)</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</si>
  <si>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</si>
  <si>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</si>
  <si>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</si>
  <si>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</si>
  <si>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</si>
  <si>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</si>
  <si>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</si>
  <si>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</si>
  <si>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</si>
  <si>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</si>
  <si>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</si>
  <si>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</si>
  <si>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</si>
  <si>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</si>
  <si>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</si>
  <si>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</si>
  <si>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</si>
  <si>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</si>
  <si>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</si>
  <si>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2.1.10 : Difficultés déclarées par les utilisateurs du dispositif d'urgence sociale (DUS) organisé par les services partenaires des Relais sociaux urbains (RSU).</t>
  </si>
  <si>
    <t>Répartition par difficulté rencontrée connue (1),(2)et par RSU - Année 2017 -</t>
  </si>
  <si>
    <r>
      <t>Nombre total d'</t>
    </r>
    <r>
      <rPr>
        <b/>
        <i/>
        <sz val="14"/>
        <rFont val="Calibri"/>
        <family val="2"/>
        <scheme val="minor"/>
      </rPr>
      <t>utilisateurs différents</t>
    </r>
    <r>
      <rPr>
        <b/>
        <sz val="14"/>
        <rFont val="Calibri"/>
        <family val="2"/>
        <scheme val="minor"/>
      </rPr>
      <t xml:space="preserve"> pour lesquels l'information "difficulté" a été récoltée
(3), (4)</t>
    </r>
  </si>
  <si>
    <t>Nombre de services ayant participé à la collecte relative au DUS</t>
  </si>
  <si>
    <t>Répartition par sexe et par RSU - Année 2017  -</t>
  </si>
  <si>
    <t>Tableau 2.1.1 : Utilisateurs du dispositif d'urgence sociale (DUS) organisé par les services partenaires des Relais sociaux urbains (RSU)</t>
  </si>
  <si>
    <t>Tableau 2.1.2 : Mineurs pris en charge par le dispositif d'urgence sociale (DUS) organisé par les services partenaires des Relais sociaux urbains (RSU)</t>
  </si>
  <si>
    <t>Répartition par type de prise en charge et par RSU - Année 2017  -</t>
  </si>
  <si>
    <t>Prise en charge seul
(Utilisateur)</t>
  </si>
  <si>
    <t>Prise en charge "en famille"</t>
  </si>
  <si>
    <t>Tableau 2.1.3 : Primo-utilisateurs du dispositif d'urgence sociale (DUS) organisé par les services partenaires des Relais sociaux urbains (RSU)</t>
  </si>
  <si>
    <t>Tableau 2.1.4 : Utilisateurs du dispositif d'urgence sociale (DUS) organisé par les services partenaires des Relais sociaux urbains (RSU).</t>
  </si>
  <si>
    <t xml:space="preserve">Tournai (RSUT)
</t>
  </si>
  <si>
    <t>60 à 64 ans
(1)</t>
  </si>
  <si>
    <t>65 ans et plus
(1)</t>
  </si>
  <si>
    <t>(1) Remarque pour le RSC : "Catégorie 60-64 et 65 et + = catégorie 60 ans et +" =&gt; impacte également le total des 7 RSU pour ces deux catégories d'âge.</t>
  </si>
  <si>
    <t>(2) Remarque pour le RSPL : Nous ne disposons des données par tranche d'âge et par genre que pour l'un des deux services partenaires. 
L'autre service fournit les données par tranche d'âge tous genres confondus. Elles sont les suivantes :
0-17ans: 4 ; 18-24 ans: 170 ; 25-29 ans: 187 ; 30-34 ans: 194 ; 35-39 ans: 197 ; 40-44 ans: 200 ; 45-49 ans: 247 ; 50-54 ans: 132 ; 55-59 ans: 88 ; 60-64 ans:62 ; 65 ans et +: 74. Total (H+F) : 1555</t>
  </si>
  <si>
    <t>Tableau 2.1.5 : Utilisateurs du dispositif d'urgence sociale (DUS) organisé par les services partenaires des Relais sociaux urbains (RSU)</t>
  </si>
  <si>
    <t>Tableau 2.1.6 : Utilisateurs du dispositif d'urgence sociale (DUS) organisé par les services partenaires des Relais sociaux urbains (RSU)</t>
  </si>
  <si>
    <t>Tableau 2.1.7 : Utilisateurs du dispositif d'urgence sociale (DUS) organisé par les services partenaires des Relais sociaux urbains (RSU)</t>
  </si>
  <si>
    <t>Répartition par type de revenu principal et par RSU - Année 2017  -</t>
  </si>
  <si>
    <t>Tableau 2.1.8 : Utilisateurs du dispositif d'urgence sociale (DUS) organisé par les services partenaires des Relais sociaux urbains (RSU).</t>
  </si>
  <si>
    <t>Répartition par type de logement/hébergement (occupé la semaine précédent l'entrée)
Par RSU  - Année 2017 -</t>
  </si>
  <si>
    <t>Charleroi (RSC)
(1)</t>
  </si>
  <si>
    <t>En rue ou en abris de fortune  (squat, voiture, tente, caravane…) (1)</t>
  </si>
  <si>
    <t>Tableau 2.1.9 : Utilisateurs du dispositif d'urgence sociale (DUS) organisé par les services partenaires des Relais sociaux urbains (RSU)</t>
  </si>
  <si>
    <t>(2) Remarque : Pour le RSULL, les chffres ne reprennent "que les interventions effectuées auprès des personnes fragilisées"</t>
  </si>
  <si>
    <t>Répartition par « lieu de résidence » (Situation de l'utilisateur, la semaine précédant son entrée en DUS) et par RSU - Année 2017  -</t>
  </si>
  <si>
    <t>(1) Remarque pour le RSPL : pour le service  DUS, "Les 217 autres sont hors Liège- sans autre précision"</t>
  </si>
  <si>
    <t>(2) Remarque : Pour le RSULL, les chiffres ne reprennent "que les interventions effectuées auprès des personnes fragilisées"</t>
  </si>
  <si>
    <t>(1) Remarque : Pour le RSULL, les chiffres ne reprennent "que les interventions effectuées auprès des personnes fragilisées"</t>
  </si>
  <si>
    <t>Liège (RSPL)
(2)</t>
  </si>
  <si>
    <t>(1) Remarque pour le RSC :"300 personnes désignées comme "sans logement" sans plus de spécification" pour la catégorie "En rue ou en abris de fortune  (squat, voiture, tente, caravane…"</t>
  </si>
  <si>
    <t>(2) Remarque pour le RSULL : les chiffres ne reprennent "que les interventions effectuées auprès des personnes fragilisées"</t>
  </si>
  <si>
    <t>(3) Pour le RSC :  Nous ne disposons pas du "Nombre total d'utilisateurs différents pour lesquels l'information "difficulté" a été récoltée" pour le service partenaire qui a participé à la collecte. Par conséquent, nous n'avons pas pu incorporer les données, par type de difficulté,  fournies par ce service.
Dans ce tableau, où ces données sont indisssociables, nous avons donc du les considérer comme étant toutes "non-disponibles (nd) ".</t>
  </si>
  <si>
    <t>(4) Pour le RSULL :  Nous ne disposons pas du "Nombre total d'utilisateurs différents pour lesquels l'information "difficulté" a été récoltée" pour le service partenaire qui a participé à la collecte. Par conséquent, nous n'avons pas pu incorporer les données, par type de difficulté,  fournies par ce service.
Dans ce tableau, où ces données sont indisssociables, nous avons donc du les considérer comme étant toutes "non-disponibles (nd) ".</t>
  </si>
  <si>
    <t>(5) Pour le RSUV, la catégorie "Avec des difficultés de logement - autres problèmes" correspond à  des situations d' "hébergement chez des tiers"</t>
  </si>
  <si>
    <t>Avec des difficultés de logement - autres problèmes
(5)</t>
  </si>
  <si>
    <t>Verviers (RSUV)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</si>
</sst>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14">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2" borderId="11" xfId="0" applyFont="1" applyFill="1" applyBorder="1" applyAlignment="1">
      <alignment horizontal="right" vertical="center" wrapText="1"/>
    </xf>
    <xf numFmtId="3" fontId="6" fillId="0" borderId="12"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0" fontId="7" fillId="2" borderId="16" xfId="0" applyFont="1" applyFill="1" applyBorder="1" applyAlignment="1">
      <alignment horizontal="right" vertical="center" wrapText="1"/>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0" fontId="5" fillId="2" borderId="21" xfId="0" applyFont="1" applyFill="1" applyBorder="1" applyAlignment="1">
      <alignment horizontal="right" vertical="center" wrapText="1"/>
    </xf>
    <xf numFmtId="3" fontId="6" fillId="0" borderId="22" xfId="0" applyNumberFormat="1" applyFont="1" applyFill="1" applyBorder="1" applyAlignment="1">
      <alignment horizontal="right" vertical="center"/>
    </xf>
    <xf numFmtId="3" fontId="6" fillId="0" borderId="23" xfId="0" applyNumberFormat="1" applyFont="1" applyFill="1" applyBorder="1" applyAlignment="1">
      <alignment horizontal="right" vertical="center"/>
    </xf>
    <xf numFmtId="3" fontId="6" fillId="0" borderId="24" xfId="0" applyNumberFormat="1" applyFont="1" applyFill="1" applyBorder="1" applyAlignment="1">
      <alignment horizontal="right" vertical="center"/>
    </xf>
    <xf numFmtId="164" fontId="4" fillId="0" borderId="18" xfId="1" quotePrefix="1" applyNumberFormat="1" applyFont="1" applyFill="1" applyBorder="1" applyAlignment="1">
      <alignment horizontal="right" vertical="center"/>
    </xf>
    <xf numFmtId="3" fontId="8" fillId="0" borderId="22" xfId="0" applyNumberFormat="1" applyFont="1" applyFill="1" applyBorder="1" applyAlignment="1">
      <alignment horizontal="right" vertical="center"/>
    </xf>
    <xf numFmtId="3" fontId="8" fillId="0" borderId="23" xfId="0" applyNumberFormat="1" applyFont="1" applyFill="1" applyBorder="1" applyAlignment="1">
      <alignment horizontal="right" vertical="center"/>
    </xf>
    <xf numFmtId="3" fontId="8" fillId="0" borderId="24" xfId="0" applyNumberFormat="1" applyFont="1" applyFill="1" applyBorder="1" applyAlignment="1">
      <alignment horizontal="right" vertical="center"/>
    </xf>
    <xf numFmtId="0" fontId="7" fillId="2" borderId="25" xfId="0" applyFont="1" applyFill="1" applyBorder="1" applyAlignment="1">
      <alignment horizontal="right" vertical="center" wrapText="1"/>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0" fontId="4" fillId="0" borderId="0" xfId="0" applyFont="1" applyBorder="1" applyAlignment="1">
      <alignment horizontal="left" vertical="center" wrapText="1"/>
    </xf>
    <xf numFmtId="0" fontId="9" fillId="0" borderId="0" xfId="0" applyFont="1" applyBorder="1" applyAlignment="1">
      <alignment horizontal="right" vertical="center" wrapText="1"/>
    </xf>
    <xf numFmtId="164" fontId="4" fillId="0" borderId="0" xfId="1" applyNumberFormat="1" applyFont="1" applyBorder="1" applyAlignment="1">
      <alignment horizontal="right" vertical="center"/>
    </xf>
    <xf numFmtId="0" fontId="4" fillId="0" borderId="29" xfId="0" applyFont="1" applyFill="1" applyBorder="1" applyAlignment="1">
      <alignment horizontal="left" vertical="center" wrapText="1"/>
    </xf>
    <xf numFmtId="0" fontId="9" fillId="0" borderId="10" xfId="0" applyFont="1" applyFill="1" applyBorder="1" applyAlignment="1">
      <alignment horizontal="right" vertical="center" wrapText="1"/>
    </xf>
    <xf numFmtId="0" fontId="6" fillId="0" borderId="8" xfId="0" applyNumberFormat="1" applyFont="1" applyFill="1" applyBorder="1" applyAlignment="1">
      <alignment horizontal="right" vertical="center"/>
    </xf>
    <xf numFmtId="0" fontId="6" fillId="0" borderId="9" xfId="0" applyNumberFormat="1" applyFont="1" applyFill="1" applyBorder="1" applyAlignment="1">
      <alignment horizontal="right" vertical="center"/>
    </xf>
    <xf numFmtId="0" fontId="6" fillId="0" borderId="10" xfId="0" applyNumberFormat="1" applyFont="1" applyFill="1" applyBorder="1" applyAlignment="1">
      <alignment horizontal="right" vertical="center"/>
    </xf>
    <xf numFmtId="0" fontId="3" fillId="0" borderId="30" xfId="0" applyNumberFormat="1" applyFont="1" applyFill="1" applyBorder="1" applyAlignment="1">
      <alignment horizontal="right" vertical="center"/>
    </xf>
    <xf numFmtId="0" fontId="2" fillId="0" borderId="31" xfId="0" applyFont="1" applyFill="1" applyBorder="1" applyAlignment="1">
      <alignment horizontal="left" vertical="center" wrapText="1"/>
    </xf>
    <xf numFmtId="0" fontId="9" fillId="0" borderId="32" xfId="0" applyFont="1" applyFill="1" applyBorder="1" applyAlignment="1">
      <alignment horizontal="right" vertical="center" wrapText="1"/>
    </xf>
    <xf numFmtId="3" fontId="6" fillId="0" borderId="33" xfId="0" applyNumberFormat="1" applyFont="1" applyFill="1" applyBorder="1" applyAlignment="1">
      <alignment horizontal="right" vertical="center"/>
    </xf>
    <xf numFmtId="3" fontId="6" fillId="0" borderId="32" xfId="0" applyNumberFormat="1" applyFont="1" applyFill="1" applyBorder="1" applyAlignment="1">
      <alignment horizontal="right" vertical="center"/>
    </xf>
    <xf numFmtId="3" fontId="3" fillId="0" borderId="34"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4" fillId="0" borderId="39" xfId="0" applyFont="1" applyFill="1" applyBorder="1" applyAlignment="1">
      <alignment horizontal="right" vertical="center"/>
    </xf>
    <xf numFmtId="0" fontId="4" fillId="0" borderId="40"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44" xfId="0" applyFont="1" applyFill="1" applyBorder="1" applyAlignment="1">
      <alignment horizontal="right" vertical="center"/>
    </xf>
    <xf numFmtId="0" fontId="4" fillId="0" borderId="45" xfId="0" applyFont="1" applyFill="1" applyBorder="1" applyAlignment="1">
      <alignment horizontal="right" vertical="center"/>
    </xf>
    <xf numFmtId="0" fontId="4" fillId="0" borderId="46" xfId="0" applyFont="1" applyFill="1" applyBorder="1" applyAlignment="1">
      <alignment horizontal="right" vertical="center"/>
    </xf>
    <xf numFmtId="0" fontId="4" fillId="0" borderId="43" xfId="0" applyFont="1" applyFill="1" applyBorder="1" applyAlignment="1">
      <alignment horizontal="right" vertical="center"/>
    </xf>
    <xf numFmtId="0" fontId="10"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6" fillId="2" borderId="47" xfId="0" applyNumberFormat="1" applyFont="1" applyFill="1" applyBorder="1" applyAlignment="1">
      <alignment horizontal="right" vertical="center"/>
    </xf>
    <xf numFmtId="0" fontId="6" fillId="2" borderId="48" xfId="0" applyNumberFormat="1" applyFont="1" applyFill="1" applyBorder="1" applyAlignment="1">
      <alignment horizontal="right" vertical="center"/>
    </xf>
    <xf numFmtId="0" fontId="6" fillId="2" borderId="11" xfId="0" applyNumberFormat="1" applyFont="1" applyFill="1" applyBorder="1" applyAlignment="1">
      <alignment horizontal="right" vertical="center"/>
    </xf>
    <xf numFmtId="0" fontId="8" fillId="2" borderId="3" xfId="0" applyNumberFormat="1" applyFont="1" applyFill="1" applyBorder="1" applyAlignment="1">
      <alignment horizontal="right" vertical="center"/>
    </xf>
    <xf numFmtId="0" fontId="5" fillId="2" borderId="16" xfId="0" applyFont="1" applyFill="1" applyBorder="1" applyAlignment="1">
      <alignment horizontal="right"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right" vertical="center" wrapText="1"/>
    </xf>
    <xf numFmtId="0" fontId="6" fillId="2" borderId="12" xfId="0" applyNumberFormat="1" applyFont="1" applyFill="1" applyBorder="1" applyAlignment="1">
      <alignment horizontal="right" vertical="center"/>
    </xf>
    <xf numFmtId="0" fontId="6" fillId="2" borderId="21" xfId="0" applyNumberFormat="1" applyFont="1" applyFill="1" applyBorder="1" applyAlignment="1">
      <alignment horizontal="right" vertical="center"/>
    </xf>
    <xf numFmtId="0" fontId="8" fillId="2" borderId="51" xfId="0"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8" fillId="2" borderId="22" xfId="0" applyNumberFormat="1" applyFont="1" applyFill="1" applyBorder="1" applyAlignment="1">
      <alignment horizontal="right" vertical="center"/>
    </xf>
    <xf numFmtId="0" fontId="8" fillId="2" borderId="23" xfId="0" applyNumberFormat="1" applyFont="1" applyFill="1" applyBorder="1" applyAlignment="1">
      <alignment horizontal="right" vertical="center"/>
    </xf>
    <xf numFmtId="0" fontId="8" fillId="2" borderId="49" xfId="0" applyNumberFormat="1" applyFont="1" applyFill="1" applyBorder="1" applyAlignment="1">
      <alignment horizontal="right" vertical="center"/>
    </xf>
    <xf numFmtId="0" fontId="8" fillId="2" borderId="50" xfId="0" applyNumberFormat="1" applyFont="1" applyFill="1" applyBorder="1" applyAlignment="1">
      <alignment horizontal="right" vertical="center"/>
    </xf>
    <xf numFmtId="0" fontId="5" fillId="2" borderId="25" xfId="0" applyFont="1" applyFill="1" applyBorder="1" applyAlignment="1">
      <alignment horizontal="right"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right" vertical="center"/>
    </xf>
    <xf numFmtId="0" fontId="4" fillId="2" borderId="41" xfId="0" applyFont="1" applyFill="1" applyBorder="1" applyAlignment="1">
      <alignment horizontal="right" vertical="center"/>
    </xf>
    <xf numFmtId="0" fontId="4" fillId="2" borderId="44" xfId="0" applyFont="1" applyFill="1" applyBorder="1" applyAlignment="1">
      <alignment horizontal="right" vertical="center"/>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4" fillId="2" borderId="43" xfId="0" applyFont="1" applyFill="1" applyBorder="1" applyAlignment="1">
      <alignment horizontal="right"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6" fillId="2" borderId="11" xfId="0" applyNumberFormat="1" applyFont="1" applyFill="1" applyBorder="1" applyAlignment="1">
      <alignment horizontal="right" vertical="center"/>
    </xf>
    <xf numFmtId="3" fontId="6" fillId="2" borderId="54" xfId="0" applyNumberFormat="1" applyFont="1" applyFill="1" applyBorder="1" applyAlignment="1">
      <alignment horizontal="right" vertical="center"/>
    </xf>
    <xf numFmtId="164" fontId="6" fillId="2" borderId="19" xfId="1"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23" xfId="0" applyNumberFormat="1" applyFont="1" applyFill="1" applyBorder="1" applyAlignment="1">
      <alignment horizontal="right" vertical="center"/>
    </xf>
    <xf numFmtId="3" fontId="6" fillId="2" borderId="49"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3" fontId="8" fillId="2" borderId="47" xfId="0" applyNumberFormat="1" applyFont="1" applyFill="1" applyBorder="1" applyAlignment="1">
      <alignment horizontal="right" vertical="center"/>
    </xf>
    <xf numFmtId="3" fontId="8" fillId="2" borderId="48"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24" xfId="0"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2" borderId="31" xfId="0" applyFont="1" applyFill="1" applyBorder="1" applyAlignment="1">
      <alignment horizontal="left" vertical="center" wrapText="1"/>
    </xf>
    <xf numFmtId="0" fontId="5" fillId="2" borderId="32" xfId="0" applyFont="1" applyFill="1" applyBorder="1" applyAlignment="1">
      <alignment horizontal="right" vertical="center" wrapText="1"/>
    </xf>
    <xf numFmtId="0" fontId="6" fillId="2" borderId="56" xfId="0" applyNumberFormat="1" applyFont="1" applyFill="1" applyBorder="1" applyAlignment="1">
      <alignment horizontal="right" vertical="center"/>
    </xf>
    <xf numFmtId="0" fontId="6" fillId="2" borderId="33" xfId="0" applyNumberFormat="1" applyFont="1" applyFill="1" applyBorder="1" applyAlignment="1">
      <alignment horizontal="right" vertical="center"/>
    </xf>
    <xf numFmtId="0" fontId="6" fillId="2" borderId="3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11" fillId="2" borderId="31" xfId="0" applyFont="1" applyFill="1" applyBorder="1" applyAlignment="1">
      <alignment horizontal="left" vertical="center" wrapText="1"/>
    </xf>
    <xf numFmtId="3" fontId="6" fillId="2" borderId="56"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3" fontId="6" fillId="2" borderId="32" xfId="0" applyNumberFormat="1" applyFont="1" applyFill="1" applyBorder="1" applyAlignment="1">
      <alignment horizontal="right" vertical="center"/>
    </xf>
    <xf numFmtId="3" fontId="8" fillId="2" borderId="34" xfId="0" applyNumberFormat="1" applyFont="1" applyFill="1" applyBorder="1" applyAlignment="1">
      <alignment horizontal="right" vertical="center"/>
    </xf>
    <xf numFmtId="0" fontId="11" fillId="2" borderId="0" xfId="0" applyFont="1" applyFill="1" applyBorder="1" applyAlignment="1">
      <alignment horizontal="center" vertical="center" wrapText="1"/>
    </xf>
    <xf numFmtId="0" fontId="5" fillId="2" borderId="0" xfId="0" applyFont="1" applyFill="1" applyBorder="1" applyAlignment="1">
      <alignment horizontal="right" vertical="center" wrapText="1"/>
    </xf>
    <xf numFmtId="3" fontId="6" fillId="2" borderId="0" xfId="0" applyNumberFormat="1" applyFont="1" applyFill="1" applyBorder="1" applyAlignment="1">
      <alignment horizontal="right" vertical="center"/>
    </xf>
    <xf numFmtId="3" fontId="6" fillId="2" borderId="0" xfId="0" quotePrefix="1"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0" fontId="6" fillId="2" borderId="32" xfId="0" applyFont="1" applyFill="1" applyBorder="1" applyAlignment="1">
      <alignment horizontal="right" vertical="center" wrapText="1"/>
    </xf>
    <xf numFmtId="164" fontId="8" fillId="2" borderId="56" xfId="1" applyNumberFormat="1" applyFont="1" applyFill="1" applyBorder="1" applyAlignment="1">
      <alignment horizontal="right" vertical="center"/>
    </xf>
    <xf numFmtId="164" fontId="8" fillId="2" borderId="33" xfId="1" applyNumberFormat="1" applyFont="1" applyFill="1" applyBorder="1" applyAlignment="1">
      <alignment horizontal="right" vertical="center"/>
    </xf>
    <xf numFmtId="164" fontId="8" fillId="2" borderId="33" xfId="1" quotePrefix="1" applyNumberFormat="1" applyFont="1" applyFill="1" applyBorder="1" applyAlignment="1">
      <alignment horizontal="right" vertical="center"/>
    </xf>
    <xf numFmtId="164" fontId="8" fillId="2" borderId="57" xfId="1" applyNumberFormat="1" applyFont="1" applyFill="1" applyBorder="1" applyAlignment="1">
      <alignment horizontal="right" vertical="center"/>
    </xf>
    <xf numFmtId="164" fontId="8" fillId="2" borderId="34" xfId="1" applyNumberFormat="1" applyFont="1" applyFill="1" applyBorder="1" applyAlignment="1">
      <alignment horizontal="right" vertical="center"/>
    </xf>
    <xf numFmtId="0" fontId="6" fillId="2" borderId="0" xfId="0" applyFont="1" applyFill="1" applyBorder="1" applyAlignment="1">
      <alignment horizontal="left" vertical="center" wrapText="1"/>
    </xf>
    <xf numFmtId="0" fontId="10" fillId="0" borderId="0" xfId="0" quotePrefix="1" applyFont="1" applyFill="1"/>
    <xf numFmtId="0" fontId="10" fillId="0" borderId="0" xfId="0" applyFont="1" applyFill="1"/>
    <xf numFmtId="0" fontId="0" fillId="0" borderId="0" xfId="0" applyBorder="1"/>
    <xf numFmtId="0" fontId="11" fillId="2" borderId="5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60" xfId="0" applyFont="1" applyFill="1" applyBorder="1" applyAlignment="1">
      <alignment horizontal="center" vertical="center"/>
    </xf>
    <xf numFmtId="0" fontId="6" fillId="2" borderId="3" xfId="0" applyFont="1" applyFill="1" applyBorder="1" applyAlignment="1">
      <alignment horizontal="right" vertical="center" wrapText="1"/>
    </xf>
    <xf numFmtId="0" fontId="6" fillId="2" borderId="61" xfId="0" applyFont="1" applyFill="1" applyBorder="1" applyAlignment="1">
      <alignment vertical="center" wrapText="1"/>
    </xf>
    <xf numFmtId="0" fontId="6" fillId="2" borderId="47" xfId="0" applyFont="1" applyFill="1" applyBorder="1" applyAlignment="1">
      <alignment vertical="center" wrapText="1"/>
    </xf>
    <xf numFmtId="0" fontId="6" fillId="2" borderId="11" xfId="0" applyFont="1" applyFill="1" applyBorder="1" applyAlignment="1">
      <alignment vertical="center" wrapText="1"/>
    </xf>
    <xf numFmtId="0" fontId="8" fillId="2" borderId="52" xfId="0" applyFont="1" applyFill="1" applyBorder="1" applyAlignment="1">
      <alignment horizontal="right" vertical="center" wrapText="1"/>
    </xf>
    <xf numFmtId="164" fontId="11" fillId="2" borderId="62" xfId="1" applyNumberFormat="1" applyFont="1" applyFill="1" applyBorder="1" applyAlignment="1">
      <alignment vertical="center" wrapText="1"/>
    </xf>
    <xf numFmtId="164" fontId="11" fillId="2" borderId="17" xfId="1" applyNumberFormat="1" applyFont="1" applyFill="1" applyBorder="1" applyAlignment="1">
      <alignment vertical="center" wrapText="1"/>
    </xf>
    <xf numFmtId="164" fontId="11" fillId="2" borderId="16" xfId="1" applyNumberFormat="1" applyFont="1" applyFill="1" applyBorder="1" applyAlignment="1">
      <alignment vertical="center" wrapText="1"/>
    </xf>
    <xf numFmtId="0" fontId="6" fillId="2" borderId="51" xfId="0" applyFont="1" applyFill="1" applyBorder="1" applyAlignment="1">
      <alignment horizontal="right" vertical="center" wrapText="1"/>
    </xf>
    <xf numFmtId="0" fontId="6" fillId="2" borderId="63" xfId="0" applyFont="1" applyFill="1" applyBorder="1" applyAlignment="1">
      <alignment vertical="center" wrapText="1"/>
    </xf>
    <xf numFmtId="0" fontId="6" fillId="2" borderId="12" xfId="0" applyFont="1" applyFill="1" applyBorder="1" applyAlignment="1">
      <alignment vertical="center" wrapText="1"/>
    </xf>
    <xf numFmtId="0" fontId="6" fillId="2" borderId="21" xfId="0" applyFont="1" applyFill="1" applyBorder="1" applyAlignment="1">
      <alignment vertical="center" wrapText="1"/>
    </xf>
    <xf numFmtId="0" fontId="8" fillId="2" borderId="50" xfId="0" applyFont="1" applyFill="1" applyBorder="1" applyAlignment="1">
      <alignment horizontal="right" vertical="center" wrapText="1"/>
    </xf>
    <xf numFmtId="164" fontId="11" fillId="2" borderId="64" xfId="1" applyNumberFormat="1" applyFont="1" applyFill="1" applyBorder="1" applyAlignment="1">
      <alignment vertical="center" wrapText="1"/>
    </xf>
    <xf numFmtId="164" fontId="11" fillId="2" borderId="22" xfId="1" applyNumberFormat="1" applyFont="1" applyFill="1" applyBorder="1" applyAlignment="1">
      <alignment vertical="center" wrapText="1"/>
    </xf>
    <xf numFmtId="164" fontId="11" fillId="2" borderId="49" xfId="1" applyNumberFormat="1" applyFont="1" applyFill="1" applyBorder="1" applyAlignment="1">
      <alignment vertical="center" wrapText="1"/>
    </xf>
    <xf numFmtId="3" fontId="8" fillId="2" borderId="61" xfId="0" applyNumberFormat="1" applyFont="1" applyFill="1" applyBorder="1" applyAlignment="1">
      <alignment vertical="center" wrapText="1"/>
    </xf>
    <xf numFmtId="3" fontId="8" fillId="2" borderId="47" xfId="0" applyNumberFormat="1" applyFont="1" applyFill="1" applyBorder="1" applyAlignment="1">
      <alignment vertical="center" wrapText="1"/>
    </xf>
    <xf numFmtId="3" fontId="8" fillId="2" borderId="11" xfId="0" applyNumberFormat="1" applyFont="1" applyFill="1" applyBorder="1" applyAlignment="1">
      <alignment vertical="center" wrapText="1"/>
    </xf>
    <xf numFmtId="0" fontId="8" fillId="0" borderId="7" xfId="0" applyFont="1" applyFill="1" applyBorder="1" applyAlignment="1">
      <alignment horizontal="right" vertical="center" wrapText="1"/>
    </xf>
    <xf numFmtId="164" fontId="11" fillId="2" borderId="66" xfId="1" applyNumberFormat="1" applyFont="1" applyFill="1" applyBorder="1" applyAlignment="1">
      <alignment vertical="center" wrapText="1"/>
    </xf>
    <xf numFmtId="164" fontId="11" fillId="2" borderId="26" xfId="1" applyNumberFormat="1" applyFont="1" applyFill="1" applyBorder="1" applyAlignment="1">
      <alignment vertical="center" wrapText="1"/>
    </xf>
    <xf numFmtId="164" fontId="11" fillId="2" borderId="25" xfId="1" applyNumberFormat="1" applyFont="1" applyFill="1" applyBorder="1" applyAlignment="1">
      <alignment vertical="center" wrapText="1"/>
    </xf>
    <xf numFmtId="164" fontId="11" fillId="2" borderId="0" xfId="1"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6" fillId="2" borderId="11" xfId="0" applyFont="1" applyFill="1" applyBorder="1" applyAlignment="1">
      <alignment horizontal="right" vertical="center" wrapText="1"/>
    </xf>
    <xf numFmtId="0" fontId="6" fillId="2" borderId="61" xfId="0" applyFont="1" applyFill="1" applyBorder="1" applyAlignment="1">
      <alignment horizontal="right" vertical="center" wrapText="1"/>
    </xf>
    <xf numFmtId="0" fontId="6" fillId="2" borderId="47" xfId="0" applyFont="1" applyFill="1" applyBorder="1" applyAlignment="1">
      <alignment horizontal="right" vertical="center" wrapText="1"/>
    </xf>
    <xf numFmtId="0" fontId="14" fillId="2" borderId="65" xfId="0" applyFont="1" applyFill="1" applyBorder="1" applyAlignment="1">
      <alignment horizontal="left" vertical="center" wrapText="1"/>
    </xf>
    <xf numFmtId="0" fontId="6" fillId="2" borderId="46" xfId="0" applyFont="1" applyFill="1" applyBorder="1" applyAlignment="1">
      <alignment horizontal="right" vertical="center" wrapText="1"/>
    </xf>
    <xf numFmtId="0" fontId="11" fillId="2" borderId="2" xfId="0" applyFont="1" applyFill="1" applyBorder="1" applyAlignment="1">
      <alignment horizontal="left" vertical="center"/>
    </xf>
    <xf numFmtId="0" fontId="15" fillId="2" borderId="36" xfId="0" applyFont="1" applyFill="1" applyBorder="1" applyAlignment="1">
      <alignment horizontal="center" vertical="center"/>
    </xf>
    <xf numFmtId="0" fontId="6" fillId="2" borderId="36" xfId="0" applyFont="1" applyFill="1" applyBorder="1" applyAlignment="1">
      <alignment horizontal="center" vertical="center" wrapText="1"/>
    </xf>
    <xf numFmtId="3" fontId="16" fillId="2" borderId="36" xfId="0" applyNumberFormat="1" applyFont="1" applyFill="1" applyBorder="1" applyAlignment="1">
      <alignment horizontal="center" vertical="center"/>
    </xf>
    <xf numFmtId="0" fontId="0" fillId="0" borderId="0" xfId="0" applyFont="1" applyFill="1"/>
    <xf numFmtId="0" fontId="0" fillId="0" borderId="0" xfId="0" applyFill="1"/>
    <xf numFmtId="0" fontId="8" fillId="0" borderId="9" xfId="0" applyFont="1" applyFill="1" applyBorder="1" applyAlignment="1">
      <alignment horizontal="center" vertical="center" wrapText="1"/>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8" fillId="2" borderId="54" xfId="0" applyNumberFormat="1" applyFont="1" applyFill="1" applyBorder="1" applyAlignment="1">
      <alignment horizontal="right" vertical="center"/>
    </xf>
    <xf numFmtId="0" fontId="14" fillId="2" borderId="29" xfId="0" applyFont="1" applyFill="1" applyBorder="1" applyAlignment="1">
      <alignment horizontal="left" vertical="center" wrapText="1"/>
    </xf>
    <xf numFmtId="0" fontId="5" fillId="2" borderId="10" xfId="0" applyFont="1" applyFill="1" applyBorder="1" applyAlignment="1">
      <alignment horizontal="right" vertical="center" wrapText="1"/>
    </xf>
    <xf numFmtId="0" fontId="6" fillId="2" borderId="8" xfId="0" applyNumberFormat="1" applyFont="1" applyFill="1" applyBorder="1" applyAlignment="1">
      <alignment horizontal="right" vertical="center"/>
    </xf>
    <xf numFmtId="0" fontId="6" fillId="2" borderId="9" xfId="0" applyNumberFormat="1" applyFont="1" applyFill="1" applyBorder="1" applyAlignment="1">
      <alignment horizontal="right" vertical="center"/>
    </xf>
    <xf numFmtId="0" fontId="6" fillId="2" borderId="10" xfId="0" applyNumberFormat="1" applyFont="1" applyFill="1" applyBorder="1" applyAlignment="1">
      <alignment horizontal="right" vertical="center"/>
    </xf>
    <xf numFmtId="0" fontId="8" fillId="2" borderId="30" xfId="0" applyNumberFormat="1" applyFont="1" applyFill="1" applyBorder="1" applyAlignment="1">
      <alignment horizontal="right" vertical="center"/>
    </xf>
    <xf numFmtId="0" fontId="14" fillId="2" borderId="42" xfId="0" applyFont="1" applyFill="1" applyBorder="1" applyAlignment="1">
      <alignment horizontal="left" vertical="center" wrapText="1"/>
    </xf>
    <xf numFmtId="3" fontId="6" fillId="2" borderId="26" xfId="0" applyNumberFormat="1" applyFont="1" applyFill="1" applyBorder="1" applyAlignment="1">
      <alignment horizontal="right" vertical="center"/>
    </xf>
    <xf numFmtId="3" fontId="6" fillId="2" borderId="27" xfId="0" applyNumberFormat="1" applyFont="1" applyFill="1" applyBorder="1" applyAlignment="1">
      <alignment horizontal="right" vertical="center"/>
    </xf>
    <xf numFmtId="3" fontId="6" fillId="2" borderId="25" xfId="0" applyNumberFormat="1" applyFont="1" applyFill="1" applyBorder="1" applyAlignment="1">
      <alignment horizontal="right" vertical="center"/>
    </xf>
    <xf numFmtId="3" fontId="8" fillId="2" borderId="28" xfId="0" applyNumberFormat="1" applyFont="1" applyFill="1" applyBorder="1" applyAlignment="1">
      <alignment horizontal="right" vertical="center"/>
    </xf>
    <xf numFmtId="3" fontId="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17" fillId="0" borderId="39" xfId="0" applyFont="1" applyFill="1" applyBorder="1" applyAlignment="1">
      <alignment horizontal="right" vertical="center"/>
    </xf>
    <xf numFmtId="0" fontId="0" fillId="0" borderId="0" xfId="0" applyFont="1" applyAlignment="1">
      <alignment horizontal="center"/>
    </xf>
    <xf numFmtId="164" fontId="6" fillId="2" borderId="28" xfId="1" applyNumberFormat="1" applyFont="1" applyFill="1" applyBorder="1" applyAlignment="1">
      <alignment horizontal="right" vertical="center"/>
    </xf>
    <xf numFmtId="3" fontId="8" fillId="2" borderId="22" xfId="0" applyNumberFormat="1" applyFont="1" applyFill="1" applyBorder="1" applyAlignment="1">
      <alignment horizontal="right" vertical="center"/>
    </xf>
    <xf numFmtId="3" fontId="8" fillId="2" borderId="23" xfId="0" applyNumberFormat="1" applyFont="1" applyFill="1" applyBorder="1" applyAlignment="1">
      <alignment horizontal="right" vertical="center"/>
    </xf>
    <xf numFmtId="3" fontId="8" fillId="2" borderId="49" xfId="0" applyNumberFormat="1" applyFont="1" applyFill="1" applyBorder="1" applyAlignment="1">
      <alignment horizontal="right" vertical="center"/>
    </xf>
    <xf numFmtId="0" fontId="6" fillId="2" borderId="10" xfId="0" applyFont="1" applyFill="1" applyBorder="1" applyAlignment="1">
      <alignment horizontal="right" vertical="center" wrapText="1"/>
    </xf>
    <xf numFmtId="3" fontId="6" fillId="2" borderId="8"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3" fontId="6" fillId="2" borderId="10" xfId="0" applyNumberFormat="1" applyFont="1" applyFill="1" applyBorder="1" applyAlignment="1">
      <alignment horizontal="right" vertical="center"/>
    </xf>
    <xf numFmtId="3" fontId="8" fillId="2" borderId="30" xfId="0" applyNumberFormat="1" applyFont="1" applyFill="1" applyBorder="1" applyAlignment="1">
      <alignment horizontal="right" vertical="center"/>
    </xf>
    <xf numFmtId="0" fontId="14" fillId="2" borderId="6" xfId="0" applyFont="1" applyFill="1" applyBorder="1" applyAlignment="1">
      <alignment horizontal="left" vertical="center" wrapText="1"/>
    </xf>
    <xf numFmtId="0" fontId="6" fillId="2" borderId="21" xfId="0" applyFont="1" applyFill="1" applyBorder="1" applyAlignment="1">
      <alignment horizontal="right" vertical="center" wrapText="1"/>
    </xf>
    <xf numFmtId="0" fontId="6" fillId="2" borderId="39" xfId="0" applyFont="1" applyFill="1" applyBorder="1" applyAlignment="1">
      <alignment horizontal="right" vertical="center"/>
    </xf>
    <xf numFmtId="0" fontId="6" fillId="2" borderId="40" xfId="0" applyFont="1" applyFill="1" applyBorder="1" applyAlignment="1">
      <alignment horizontal="right" vertical="center"/>
    </xf>
    <xf numFmtId="0" fontId="6" fillId="0" borderId="40" xfId="0" applyFont="1" applyFill="1" applyBorder="1" applyAlignment="1">
      <alignment horizontal="right" vertical="center"/>
    </xf>
    <xf numFmtId="0" fontId="6" fillId="2" borderId="41" xfId="0" applyFont="1" applyFill="1" applyBorder="1" applyAlignment="1">
      <alignment horizontal="right" vertical="center"/>
    </xf>
    <xf numFmtId="0" fontId="6" fillId="2" borderId="44" xfId="0" applyFont="1" applyFill="1" applyBorder="1" applyAlignment="1">
      <alignment horizontal="right" vertical="center"/>
    </xf>
    <xf numFmtId="0" fontId="6" fillId="2" borderId="45" xfId="0" applyFont="1" applyFill="1" applyBorder="1" applyAlignment="1">
      <alignment horizontal="right" vertical="center"/>
    </xf>
    <xf numFmtId="0" fontId="6" fillId="2" borderId="46" xfId="0" applyFont="1" applyFill="1" applyBorder="1" applyAlignment="1">
      <alignment horizontal="right" vertical="center"/>
    </xf>
    <xf numFmtId="0" fontId="6" fillId="2" borderId="43" xfId="0" applyFont="1" applyFill="1" applyBorder="1" applyAlignment="1">
      <alignment horizontal="righ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3" xfId="0" applyFont="1" applyFill="1" applyBorder="1" applyAlignment="1">
      <alignment horizontal="right" vertical="center" wrapText="1"/>
    </xf>
    <xf numFmtId="3" fontId="14" fillId="2" borderId="47" xfId="0" applyNumberFormat="1" applyFont="1" applyFill="1" applyBorder="1" applyAlignment="1">
      <alignment horizontal="right" vertical="center"/>
    </xf>
    <xf numFmtId="3" fontId="14" fillId="2" borderId="48" xfId="0" applyNumberFormat="1" applyFont="1" applyFill="1" applyBorder="1" applyAlignment="1">
      <alignment horizontal="right" vertical="center"/>
    </xf>
    <xf numFmtId="3" fontId="14" fillId="2" borderId="11" xfId="0" applyNumberFormat="1" applyFont="1" applyFill="1" applyBorder="1" applyAlignment="1">
      <alignment horizontal="right" vertical="center"/>
    </xf>
    <xf numFmtId="3" fontId="14" fillId="2" borderId="54" xfId="0" applyNumberFormat="1" applyFont="1" applyFill="1" applyBorder="1" applyAlignment="1">
      <alignment horizontal="right" vertical="center"/>
    </xf>
    <xf numFmtId="0" fontId="14" fillId="2" borderId="52" xfId="0" applyFont="1" applyFill="1" applyBorder="1" applyAlignment="1">
      <alignment horizontal="right" vertical="center" wrapText="1"/>
    </xf>
    <xf numFmtId="164" fontId="14" fillId="2" borderId="17" xfId="1" applyNumberFormat="1" applyFont="1" applyFill="1" applyBorder="1" applyAlignment="1">
      <alignment horizontal="right" vertical="center"/>
    </xf>
    <xf numFmtId="164" fontId="14" fillId="2" borderId="18" xfId="1" applyNumberFormat="1" applyFont="1" applyFill="1" applyBorder="1" applyAlignment="1">
      <alignment horizontal="right" vertical="center"/>
    </xf>
    <xf numFmtId="164" fontId="14" fillId="2" borderId="16" xfId="1" applyNumberFormat="1" applyFont="1" applyFill="1" applyBorder="1" applyAlignment="1">
      <alignment horizontal="right" vertical="center"/>
    </xf>
    <xf numFmtId="164" fontId="14" fillId="2" borderId="19" xfId="1" applyNumberFormat="1" applyFont="1" applyFill="1" applyBorder="1" applyAlignment="1">
      <alignment horizontal="right" vertical="center"/>
    </xf>
    <xf numFmtId="0" fontId="14" fillId="2" borderId="50" xfId="0" applyFont="1" applyFill="1" applyBorder="1" applyAlignment="1">
      <alignment horizontal="right" vertical="center" wrapText="1"/>
    </xf>
    <xf numFmtId="3" fontId="14" fillId="2" borderId="22" xfId="0" applyNumberFormat="1" applyFont="1" applyFill="1" applyBorder="1" applyAlignment="1">
      <alignment horizontal="right" vertical="center"/>
    </xf>
    <xf numFmtId="3" fontId="14" fillId="2" borderId="23" xfId="0" applyNumberFormat="1" applyFont="1" applyFill="1" applyBorder="1" applyAlignment="1">
      <alignment horizontal="right" vertical="center"/>
    </xf>
    <xf numFmtId="3" fontId="14" fillId="2" borderId="49" xfId="0" applyNumberFormat="1" applyFont="1" applyFill="1" applyBorder="1" applyAlignment="1">
      <alignment horizontal="right" vertical="center"/>
    </xf>
    <xf numFmtId="3" fontId="14" fillId="2" borderId="24" xfId="0" applyNumberFormat="1" applyFont="1" applyFill="1" applyBorder="1" applyAlignment="1">
      <alignment horizontal="right" vertical="center"/>
    </xf>
    <xf numFmtId="164" fontId="14" fillId="2" borderId="22" xfId="1" applyNumberFormat="1" applyFont="1" applyFill="1" applyBorder="1" applyAlignment="1">
      <alignment horizontal="right" vertical="center"/>
    </xf>
    <xf numFmtId="164" fontId="14" fillId="2" borderId="23" xfId="1" applyNumberFormat="1" applyFont="1" applyFill="1" applyBorder="1" applyAlignment="1">
      <alignment horizontal="right" vertical="center"/>
    </xf>
    <xf numFmtId="164" fontId="14" fillId="2" borderId="49" xfId="1" applyNumberFormat="1" applyFont="1" applyFill="1" applyBorder="1" applyAlignment="1">
      <alignment horizontal="right" vertical="center"/>
    </xf>
    <xf numFmtId="164" fontId="14" fillId="2" borderId="24" xfId="1" applyNumberFormat="1" applyFont="1" applyFill="1" applyBorder="1" applyAlignment="1">
      <alignment horizontal="right" vertical="center"/>
    </xf>
    <xf numFmtId="0" fontId="7" fillId="2" borderId="3"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14" fillId="2" borderId="10" xfId="0" applyFont="1" applyFill="1" applyBorder="1" applyAlignment="1">
      <alignment horizontal="right" vertical="center" wrapText="1"/>
    </xf>
    <xf numFmtId="3" fontId="14" fillId="2" borderId="8" xfId="0" applyNumberFormat="1" applyFont="1" applyFill="1" applyBorder="1" applyAlignment="1">
      <alignment horizontal="right" vertical="center"/>
    </xf>
    <xf numFmtId="3" fontId="14" fillId="2" borderId="9" xfId="0" applyNumberFormat="1" applyFont="1" applyFill="1" applyBorder="1" applyAlignment="1">
      <alignment horizontal="right" vertical="center"/>
    </xf>
    <xf numFmtId="3" fontId="14" fillId="2" borderId="10" xfId="0" applyNumberFormat="1" applyFont="1" applyFill="1" applyBorder="1" applyAlignment="1">
      <alignment horizontal="right" vertical="center"/>
    </xf>
    <xf numFmtId="3" fontId="11" fillId="2" borderId="30" xfId="0" applyNumberFormat="1" applyFont="1" applyFill="1" applyBorder="1" applyAlignment="1">
      <alignment horizontal="right" vertical="center"/>
    </xf>
    <xf numFmtId="0" fontId="14" fillId="2" borderId="46" xfId="0" applyFont="1" applyFill="1" applyBorder="1" applyAlignment="1">
      <alignment horizontal="right" vertical="center" wrapText="1"/>
    </xf>
    <xf numFmtId="3" fontId="14" fillId="2" borderId="26" xfId="0" applyNumberFormat="1" applyFont="1" applyFill="1" applyBorder="1" applyAlignment="1">
      <alignment horizontal="right" vertical="center"/>
    </xf>
    <xf numFmtId="3" fontId="14" fillId="2" borderId="27" xfId="0" applyNumberFormat="1" applyFont="1" applyFill="1" applyBorder="1" applyAlignment="1">
      <alignment horizontal="right" vertical="center"/>
    </xf>
    <xf numFmtId="3" fontId="14" fillId="2" borderId="25" xfId="0" applyNumberFormat="1" applyFont="1" applyFill="1" applyBorder="1" applyAlignment="1">
      <alignment horizontal="right" vertical="center"/>
    </xf>
    <xf numFmtId="3" fontId="11" fillId="2" borderId="28" xfId="0" applyNumberFormat="1" applyFont="1" applyFill="1" applyBorder="1" applyAlignment="1">
      <alignment horizontal="right" vertical="center"/>
    </xf>
    <xf numFmtId="0" fontId="14" fillId="2" borderId="7" xfId="0" applyFont="1" applyFill="1" applyBorder="1" applyAlignment="1">
      <alignment horizontal="right" vertical="center" wrapText="1"/>
    </xf>
    <xf numFmtId="0" fontId="14" fillId="2" borderId="39" xfId="0" applyFont="1" applyFill="1" applyBorder="1" applyAlignment="1">
      <alignment horizontal="right" vertical="center"/>
    </xf>
    <xf numFmtId="0" fontId="14" fillId="2" borderId="40" xfId="0" applyFont="1" applyFill="1" applyBorder="1" applyAlignment="1">
      <alignment horizontal="right" vertical="center"/>
    </xf>
    <xf numFmtId="0" fontId="14" fillId="2" borderId="41" xfId="0" applyFont="1" applyFill="1" applyBorder="1" applyAlignment="1">
      <alignment horizontal="right" vertical="center"/>
    </xf>
    <xf numFmtId="0" fontId="14" fillId="2" borderId="44" xfId="0" applyFont="1" applyFill="1" applyBorder="1" applyAlignment="1">
      <alignment horizontal="right" vertical="center"/>
    </xf>
    <xf numFmtId="0" fontId="14" fillId="2" borderId="45" xfId="0" applyFont="1" applyFill="1" applyBorder="1" applyAlignment="1">
      <alignment horizontal="right" vertical="center"/>
    </xf>
    <xf numFmtId="0" fontId="14" fillId="2" borderId="46" xfId="0" applyFont="1" applyFill="1" applyBorder="1" applyAlignment="1">
      <alignment horizontal="right" vertical="center"/>
    </xf>
    <xf numFmtId="0" fontId="14" fillId="2" borderId="43" xfId="0" applyFont="1" applyFill="1" applyBorder="1" applyAlignment="1">
      <alignment horizontal="right" vertical="center"/>
    </xf>
    <xf numFmtId="0" fontId="6" fillId="2" borderId="0" xfId="0" applyFont="1" applyFill="1"/>
    <xf numFmtId="0" fontId="4" fillId="0" borderId="0" xfId="0" applyFont="1" applyBorder="1" applyAlignment="1">
      <alignment horizontal="center" vertical="center" wrapText="1"/>
    </xf>
    <xf numFmtId="3" fontId="6" fillId="0" borderId="48" xfId="0"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0" fontId="14" fillId="0" borderId="29" xfId="0" applyFont="1" applyFill="1" applyBorder="1" applyAlignment="1">
      <alignment horizontal="left" vertical="center" wrapText="1"/>
    </xf>
    <xf numFmtId="0" fontId="5" fillId="0" borderId="10" xfId="0" applyFont="1" applyFill="1" applyBorder="1" applyAlignment="1">
      <alignment horizontal="right" vertical="center" wrapText="1"/>
    </xf>
    <xf numFmtId="3" fontId="6" fillId="0" borderId="9" xfId="0" applyNumberFormat="1" applyFont="1" applyFill="1" applyBorder="1" applyAlignment="1">
      <alignment horizontal="right" vertical="center"/>
    </xf>
    <xf numFmtId="0" fontId="8" fillId="0" borderId="30" xfId="0" applyNumberFormat="1" applyFont="1" applyFill="1" applyBorder="1" applyAlignment="1">
      <alignment horizontal="right" vertical="center"/>
    </xf>
    <xf numFmtId="0" fontId="14" fillId="0" borderId="6" xfId="0" applyFont="1" applyFill="1" applyBorder="1" applyAlignment="1">
      <alignment horizontal="left" vertical="center" wrapText="1"/>
    </xf>
    <xf numFmtId="0" fontId="5" fillId="0" borderId="25" xfId="0" applyFont="1" applyFill="1" applyBorder="1" applyAlignment="1">
      <alignment horizontal="right" vertical="center" wrapText="1"/>
    </xf>
    <xf numFmtId="0" fontId="6" fillId="0" borderId="26" xfId="0" applyNumberFormat="1" applyFont="1" applyFill="1" applyBorder="1" applyAlignment="1">
      <alignment horizontal="right" vertical="center"/>
    </xf>
    <xf numFmtId="0" fontId="6" fillId="0" borderId="27" xfId="0" applyNumberFormat="1" applyFont="1" applyFill="1" applyBorder="1" applyAlignment="1">
      <alignment horizontal="right" vertical="center"/>
    </xf>
    <xf numFmtId="3" fontId="6" fillId="0" borderId="27" xfId="0" applyNumberFormat="1" applyFont="1" applyFill="1" applyBorder="1" applyAlignment="1">
      <alignment horizontal="right" vertical="center"/>
    </xf>
    <xf numFmtId="0" fontId="6" fillId="0" borderId="25" xfId="0" applyNumberFormat="1" applyFont="1" applyFill="1" applyBorder="1" applyAlignment="1">
      <alignment horizontal="right" vertical="center"/>
    </xf>
    <xf numFmtId="0" fontId="8" fillId="0" borderId="28" xfId="0" applyNumberFormat="1" applyFont="1" applyFill="1" applyBorder="1" applyAlignment="1">
      <alignment horizontal="right" vertical="center"/>
    </xf>
    <xf numFmtId="3" fontId="6" fillId="0" borderId="26" xfId="0" applyNumberFormat="1" applyFont="1" applyFill="1" applyBorder="1" applyAlignment="1">
      <alignment horizontal="right" vertical="center"/>
    </xf>
    <xf numFmtId="3" fontId="6" fillId="0" borderId="25" xfId="0" applyNumberFormat="1" applyFont="1" applyFill="1" applyBorder="1" applyAlignment="1">
      <alignment horizontal="right" vertical="center"/>
    </xf>
    <xf numFmtId="3" fontId="8" fillId="0" borderId="28" xfId="0" applyNumberFormat="1" applyFont="1" applyFill="1" applyBorder="1" applyAlignment="1">
      <alignment horizontal="right" vertical="center"/>
    </xf>
    <xf numFmtId="0" fontId="7" fillId="2" borderId="1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6" xfId="0" applyNumberFormat="1" applyFont="1" applyFill="1" applyBorder="1" applyAlignment="1">
      <alignment horizontal="right" vertical="center"/>
    </xf>
    <xf numFmtId="0" fontId="6" fillId="2" borderId="27" xfId="0" applyNumberFormat="1" applyFont="1" applyFill="1" applyBorder="1" applyAlignment="1">
      <alignment horizontal="right" vertical="center"/>
    </xf>
    <xf numFmtId="0" fontId="6" fillId="2" borderId="25" xfId="0" applyNumberFormat="1" applyFont="1" applyFill="1" applyBorder="1" applyAlignment="1">
      <alignment horizontal="right" vertical="center"/>
    </xf>
    <xf numFmtId="0" fontId="8" fillId="2" borderId="28" xfId="0" applyNumberFormat="1" applyFont="1" applyFill="1" applyBorder="1" applyAlignment="1">
      <alignment horizontal="right"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61"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16" xfId="0" applyFont="1" applyFill="1" applyBorder="1" applyAlignment="1">
      <alignment horizontal="right" vertical="center" wrapText="1"/>
    </xf>
    <xf numFmtId="164" fontId="8" fillId="0" borderId="62" xfId="1" applyNumberFormat="1" applyFont="1" applyFill="1" applyBorder="1" applyAlignment="1">
      <alignment horizontal="right" vertical="center"/>
    </xf>
    <xf numFmtId="164" fontId="8" fillId="0" borderId="18" xfId="1" applyNumberFormat="1" applyFont="1" applyFill="1" applyBorder="1" applyAlignment="1">
      <alignment horizontal="right" vertical="center"/>
    </xf>
    <xf numFmtId="164" fontId="8" fillId="0" borderId="16"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0" fontId="5" fillId="0" borderId="21" xfId="0" applyFont="1" applyFill="1" applyBorder="1" applyAlignment="1">
      <alignment horizontal="right" vertical="center" wrapText="1"/>
    </xf>
    <xf numFmtId="0" fontId="6" fillId="0" borderId="63" xfId="0" applyNumberFormat="1" applyFont="1" applyFill="1" applyBorder="1" applyAlignment="1">
      <alignment horizontal="right" vertical="center"/>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63"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64" fontId="8" fillId="0" borderId="66"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28" xfId="1"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164" fontId="6" fillId="0" borderId="0" xfId="1" applyNumberFormat="1" applyFont="1" applyFill="1" applyBorder="1" applyAlignment="1">
      <alignment horizontal="right" vertical="top"/>
    </xf>
    <xf numFmtId="0" fontId="11" fillId="0" borderId="53" xfId="0" applyFont="1" applyFill="1" applyBorder="1" applyAlignment="1">
      <alignment horizontal="left" vertical="center" wrapText="1"/>
    </xf>
    <xf numFmtId="0" fontId="5" fillId="0" borderId="32" xfId="0" applyFont="1" applyFill="1" applyBorder="1" applyAlignment="1">
      <alignment horizontal="right" vertical="center" wrapText="1"/>
    </xf>
    <xf numFmtId="3" fontId="6" fillId="0" borderId="56" xfId="0" applyNumberFormat="1" applyFont="1" applyFill="1" applyBorder="1" applyAlignment="1">
      <alignment horizontal="right" vertical="center"/>
    </xf>
    <xf numFmtId="3" fontId="6" fillId="0" borderId="57" xfId="0" applyNumberFormat="1" applyFont="1" applyFill="1" applyBorder="1" applyAlignment="1">
      <alignment horizontal="right" vertical="center"/>
    </xf>
    <xf numFmtId="3" fontId="8" fillId="0" borderId="34" xfId="0" applyNumberFormat="1" applyFont="1" applyFill="1" applyBorder="1" applyAlignment="1">
      <alignment horizontal="right" vertical="center"/>
    </xf>
    <xf numFmtId="0" fontId="11" fillId="2" borderId="0" xfId="0" applyFont="1" applyFill="1" applyBorder="1" applyAlignment="1">
      <alignment horizontal="left" vertical="center"/>
    </xf>
    <xf numFmtId="0" fontId="10" fillId="2" borderId="49" xfId="0" applyFont="1" applyFill="1" applyBorder="1" applyAlignment="1">
      <alignment horizontal="right" vertical="center" wrapText="1"/>
    </xf>
    <xf numFmtId="164" fontId="6" fillId="2" borderId="0" xfId="1" applyNumberFormat="1" applyFont="1" applyFill="1" applyBorder="1" applyAlignment="1">
      <alignment horizontal="right"/>
    </xf>
    <xf numFmtId="3" fontId="6" fillId="2" borderId="71" xfId="0" applyNumberFormat="1" applyFont="1" applyFill="1" applyBorder="1" applyAlignment="1">
      <alignment horizontal="right" vertical="center"/>
    </xf>
    <xf numFmtId="3" fontId="8" fillId="2" borderId="56" xfId="0" applyNumberFormat="1" applyFont="1" applyFill="1" applyBorder="1" applyAlignment="1">
      <alignment horizontal="right" vertical="center"/>
    </xf>
    <xf numFmtId="3" fontId="8" fillId="2" borderId="33" xfId="0" applyNumberFormat="1" applyFont="1" applyFill="1" applyBorder="1" applyAlignment="1">
      <alignment horizontal="right" vertical="center"/>
    </xf>
    <xf numFmtId="3" fontId="8" fillId="2" borderId="57" xfId="0" applyNumberFormat="1" applyFont="1" applyFill="1" applyBorder="1" applyAlignment="1">
      <alignment horizontal="right" vertical="center"/>
    </xf>
    <xf numFmtId="0" fontId="8" fillId="2" borderId="0" xfId="0" applyFont="1" applyFill="1" applyBorder="1" applyAlignment="1">
      <alignment horizontal="right" vertical="center" wrapText="1"/>
    </xf>
    <xf numFmtId="0" fontId="11" fillId="0" borderId="35" xfId="0" applyFont="1" applyFill="1" applyBorder="1" applyAlignment="1">
      <alignment horizontal="right" vertical="center" wrapText="1"/>
    </xf>
    <xf numFmtId="3" fontId="6" fillId="0" borderId="36" xfId="0" applyNumberFormat="1" applyFont="1" applyBorder="1" applyAlignment="1">
      <alignment horizontal="right" vertical="center"/>
    </xf>
    <xf numFmtId="3" fontId="8" fillId="0" borderId="3" xfId="0" applyNumberFormat="1" applyFont="1" applyBorder="1" applyAlignment="1">
      <alignment horizontal="right" vertical="center"/>
    </xf>
    <xf numFmtId="0" fontId="6" fillId="2" borderId="59" xfId="0" applyFont="1" applyFill="1" applyBorder="1" applyAlignment="1">
      <alignment horizontal="right" vertical="center"/>
    </xf>
    <xf numFmtId="0" fontId="6" fillId="2" borderId="65" xfId="0" applyFont="1" applyFill="1" applyBorder="1" applyAlignment="1">
      <alignment horizontal="right" vertical="center"/>
    </xf>
    <xf numFmtId="0" fontId="2" fillId="0" borderId="35" xfId="0" applyFont="1" applyFill="1" applyBorder="1" applyAlignment="1">
      <alignment vertical="center" wrapText="1"/>
    </xf>
    <xf numFmtId="0" fontId="11" fillId="2" borderId="0"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66" xfId="0" applyFont="1" applyFill="1" applyBorder="1" applyAlignment="1">
      <alignment horizontal="left" vertical="center" wrapText="1"/>
    </xf>
    <xf numFmtId="0" fontId="11" fillId="0" borderId="66" xfId="0" applyFont="1" applyFill="1" applyBorder="1" applyAlignment="1">
      <alignment horizontal="left" vertical="center" wrapText="1"/>
    </xf>
    <xf numFmtId="3" fontId="6" fillId="2" borderId="47" xfId="0" applyNumberFormat="1" applyFont="1" applyFill="1" applyBorder="1" applyAlignment="1">
      <alignment horizontal="center"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6" fillId="2" borderId="50" xfId="0" applyNumberFormat="1" applyFont="1" applyFill="1" applyBorder="1" applyAlignment="1">
      <alignment horizontal="center" vertical="center"/>
    </xf>
    <xf numFmtId="3" fontId="8" fillId="2" borderId="47" xfId="0" applyNumberFormat="1" applyFont="1" applyFill="1" applyBorder="1" applyAlignment="1">
      <alignment horizontal="center" vertical="center"/>
    </xf>
    <xf numFmtId="3" fontId="8" fillId="2" borderId="48"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6" fillId="0" borderId="0" xfId="0" applyFont="1" applyFill="1" applyBorder="1" applyAlignment="1">
      <alignment vertical="top"/>
    </xf>
    <xf numFmtId="0" fontId="0" fillId="0" borderId="0" xfId="0" applyFill="1" applyAlignment="1">
      <alignment vertical="top"/>
    </xf>
    <xf numFmtId="0" fontId="0" fillId="0" borderId="0" xfId="0" applyBorder="1" applyAlignment="1">
      <alignment vertical="top"/>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20" xfId="0" applyFont="1" applyBorder="1" applyAlignment="1">
      <alignment horizontal="left" vertical="center" wrapText="1"/>
    </xf>
    <xf numFmtId="0" fontId="3" fillId="0" borderId="6" xfId="0" applyFont="1" applyBorder="1" applyAlignment="1">
      <alignment horizontal="left" vertical="center"/>
    </xf>
    <xf numFmtId="0" fontId="4" fillId="0" borderId="2" xfId="0" applyFont="1" applyBorder="1" applyAlignment="1">
      <alignment horizontal="left" vertical="center"/>
    </xf>
    <xf numFmtId="0" fontId="8" fillId="2" borderId="37"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0" fillId="0" borderId="0" xfId="0" applyAlignment="1">
      <alignment horizontal="left" vertical="top" wrapText="1"/>
    </xf>
    <xf numFmtId="2" fontId="2" fillId="0" borderId="0"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55" xfId="0" applyFont="1" applyFill="1" applyBorder="1" applyAlignment="1">
      <alignment horizontal="left" vertical="center"/>
    </xf>
    <xf numFmtId="0" fontId="6" fillId="2" borderId="6" xfId="0" applyFont="1" applyFill="1" applyBorder="1" applyAlignment="1">
      <alignment horizontal="left" vertical="center"/>
    </xf>
    <xf numFmtId="0" fontId="11" fillId="2" borderId="2" xfId="0" applyFont="1" applyFill="1" applyBorder="1" applyAlignment="1">
      <alignment horizontal="left" vertical="center" wrapText="1"/>
    </xf>
    <xf numFmtId="0" fontId="11" fillId="2" borderId="6" xfId="0" applyFont="1" applyFill="1" applyBorder="1" applyAlignment="1">
      <alignment horizontal="left" vertical="center"/>
    </xf>
    <xf numFmtId="0" fontId="2" fillId="0" borderId="29" xfId="0" applyFont="1" applyFill="1" applyBorder="1" applyAlignment="1">
      <alignment vertical="center" wrapText="1"/>
    </xf>
    <xf numFmtId="0" fontId="2" fillId="0" borderId="35" xfId="0" applyFont="1" applyFill="1" applyBorder="1" applyAlignment="1">
      <alignment vertical="center" wrapText="1"/>
    </xf>
    <xf numFmtId="0" fontId="10" fillId="0" borderId="0" xfId="0" applyFont="1" applyFill="1" applyAlignment="1">
      <alignment horizontal="left" vertical="top" wrapText="1"/>
    </xf>
    <xf numFmtId="0" fontId="11" fillId="2" borderId="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0" borderId="65" xfId="0" applyFont="1" applyFill="1" applyBorder="1" applyAlignment="1">
      <alignment horizontal="right" vertical="center"/>
    </xf>
    <xf numFmtId="0" fontId="6" fillId="0" borderId="45" xfId="0" applyFont="1" applyFill="1" applyBorder="1" applyAlignment="1">
      <alignment horizontal="right" vertical="center"/>
    </xf>
    <xf numFmtId="0" fontId="6" fillId="0" borderId="46" xfId="0" applyFont="1" applyFill="1" applyBorder="1" applyAlignment="1">
      <alignment horizontal="right" vertical="center"/>
    </xf>
    <xf numFmtId="0" fontId="4" fillId="0" borderId="0" xfId="0" applyFont="1" applyFill="1" applyBorder="1" applyAlignment="1">
      <alignment horizontal="left" vertical="top" wrapText="1"/>
    </xf>
    <xf numFmtId="0" fontId="6" fillId="0" borderId="37" xfId="0" applyFont="1" applyFill="1" applyBorder="1" applyAlignment="1">
      <alignment horizontal="right" vertical="center"/>
    </xf>
    <xf numFmtId="0" fontId="6" fillId="0" borderId="69" xfId="0" applyFont="1" applyFill="1" applyBorder="1" applyAlignment="1">
      <alignment horizontal="right" vertical="center"/>
    </xf>
    <xf numFmtId="0" fontId="6" fillId="0" borderId="38" xfId="0" applyFont="1" applyFill="1" applyBorder="1" applyAlignment="1">
      <alignment horizontal="right" vertical="center"/>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0" borderId="44" xfId="0" applyFont="1" applyFill="1" applyBorder="1" applyAlignment="1">
      <alignment horizontal="right" vertical="center"/>
    </xf>
    <xf numFmtId="0" fontId="6" fillId="0" borderId="70" xfId="0" applyFont="1" applyFill="1" applyBorder="1" applyAlignment="1">
      <alignment horizontal="right" vertical="center"/>
    </xf>
    <xf numFmtId="0" fontId="6" fillId="2" borderId="38" xfId="0" applyFont="1" applyFill="1" applyBorder="1" applyAlignment="1">
      <alignment horizontal="left" vertical="center" wrapText="1"/>
    </xf>
    <xf numFmtId="3" fontId="6" fillId="2" borderId="34" xfId="0" applyNumberFormat="1" applyFont="1" applyFill="1" applyBorder="1" applyAlignment="1">
      <alignment horizontal="right" vertical="center"/>
    </xf>
    <xf numFmtId="3" fontId="8" fillId="2" borderId="5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8" fillId="2" borderId="5" xfId="0" applyNumberFormat="1" applyFont="1" applyFill="1" applyBorder="1" applyAlignment="1">
      <alignment horizontal="right" vertical="center"/>
    </xf>
    <xf numFmtId="0" fontId="11" fillId="2" borderId="29"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0" fillId="2" borderId="35" xfId="0" applyFont="1" applyFill="1" applyBorder="1" applyAlignment="1">
      <alignment horizontal="center"/>
    </xf>
    <xf numFmtId="0" fontId="10" fillId="2" borderId="68" xfId="0" applyFont="1" applyFill="1" applyBorder="1" applyAlignment="1">
      <alignment horizontal="center"/>
    </xf>
    <xf numFmtId="0" fontId="6" fillId="2" borderId="67" xfId="0" applyFont="1" applyFill="1" applyBorder="1" applyAlignment="1">
      <alignment horizontal="right" vertical="center"/>
    </xf>
    <xf numFmtId="3" fontId="6" fillId="2" borderId="53"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3" fontId="6" fillId="2" borderId="5" xfId="0" applyNumberFormat="1" applyFont="1" applyFill="1" applyBorder="1" applyAlignment="1">
      <alignment horizontal="right" vertical="center"/>
    </xf>
    <xf numFmtId="0" fontId="14" fillId="2" borderId="59" xfId="0" applyFont="1" applyFill="1" applyBorder="1" applyAlignment="1">
      <alignment horizontal="left" vertical="center" wrapText="1"/>
    </xf>
    <xf numFmtId="0" fontId="14" fillId="2" borderId="63"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2" borderId="65" xfId="0" applyFont="1" applyFill="1" applyBorder="1" applyAlignment="1">
      <alignment horizontal="left" vertical="center" wrapText="1"/>
    </xf>
    <xf numFmtId="3" fontId="6" fillId="2" borderId="67" xfId="0" applyNumberFormat="1" applyFont="1" applyFill="1" applyBorder="1" applyAlignment="1">
      <alignment horizontal="right" vertical="center"/>
    </xf>
    <xf numFmtId="0" fontId="11" fillId="2" borderId="5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4" fillId="2" borderId="58" xfId="0" applyFont="1" applyFill="1" applyBorder="1" applyAlignment="1">
      <alignment horizontal="left" vertical="center" wrapText="1"/>
    </xf>
    <xf numFmtId="0" fontId="14" fillId="2" borderId="59" xfId="0" quotePrefix="1" applyFont="1" applyFill="1" applyBorder="1" applyAlignment="1">
      <alignment horizontal="lef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55"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58"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6" fillId="2" borderId="63"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11" fillId="2" borderId="61" xfId="0" applyFont="1" applyFill="1" applyBorder="1" applyAlignment="1">
      <alignment horizontal="left" vertical="center" wrapText="1"/>
    </xf>
    <xf numFmtId="0" fontId="11" fillId="2" borderId="66"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19" fillId="2" borderId="43" xfId="0" applyFont="1" applyFill="1" applyBorder="1" applyAlignment="1">
      <alignment horizontal="left" vertical="center" wrapText="1"/>
    </xf>
    <xf numFmtId="0" fontId="6" fillId="0" borderId="0" xfId="0" applyFont="1" applyFill="1" applyAlignment="1">
      <alignment horizontal="left" vertical="top" wrapText="1"/>
    </xf>
    <xf numFmtId="0" fontId="14" fillId="2" borderId="62"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1" fillId="2" borderId="5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14" fillId="2" borderId="6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2" borderId="72" xfId="0" applyFont="1" applyFill="1" applyBorder="1" applyAlignment="1">
      <alignment horizontal="left" vertical="center" wrapText="1"/>
    </xf>
    <xf numFmtId="0" fontId="10" fillId="2" borderId="0" xfId="0" applyFont="1" applyFill="1" applyAlignment="1">
      <alignment horizontal="left" vertical="top" wrapText="1"/>
    </xf>
    <xf numFmtId="0" fontId="6" fillId="0" borderId="37"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11" fillId="2" borderId="0" xfId="0" applyFont="1" applyFill="1" applyBorder="1" applyAlignment="1">
      <alignment horizontal="left" wrapText="1"/>
    </xf>
    <xf numFmtId="0" fontId="11" fillId="2" borderId="1" xfId="0" applyFont="1" applyFill="1" applyBorder="1" applyAlignment="1">
      <alignment horizontal="left" wrapText="1"/>
    </xf>
    <xf numFmtId="0" fontId="11" fillId="2" borderId="6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8" fillId="2" borderId="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2"/>
  <sheetViews>
    <sheetView tabSelected="1" topLeftCell="A10" zoomScale="68" zoomScaleNormal="68" workbookViewId="0">
      <selection activeCell="A23" sqref="A23"/>
    </sheetView>
  </sheetViews>
  <sheetFormatPr baseColWidth="10" defaultRowHeight="15" x14ac:dyDescent="0.25"/>
  <cols>
    <col min="1" max="1" width="24" customWidth="1"/>
    <col min="2" max="2" width="11.85546875" style="55"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80" t="s">
        <v>135</v>
      </c>
      <c r="B1" s="380"/>
      <c r="C1" s="380"/>
      <c r="D1" s="380"/>
      <c r="E1" s="380"/>
      <c r="F1" s="380"/>
      <c r="G1" s="380"/>
      <c r="H1" s="380"/>
      <c r="I1" s="380"/>
      <c r="J1" s="380"/>
    </row>
    <row r="2" spans="1:10" ht="34.5" customHeight="1" thickBot="1" x14ac:dyDescent="0.3">
      <c r="A2" s="380" t="s">
        <v>134</v>
      </c>
      <c r="B2" s="380"/>
      <c r="C2" s="381"/>
      <c r="D2" s="381"/>
      <c r="E2" s="381"/>
      <c r="F2" s="381"/>
      <c r="G2" s="381"/>
      <c r="H2" s="381"/>
      <c r="I2" s="381"/>
      <c r="J2" s="381"/>
    </row>
    <row r="3" spans="1:10" ht="51.75" customHeight="1" thickBot="1" x14ac:dyDescent="0.3">
      <c r="A3" s="370" t="s">
        <v>0</v>
      </c>
      <c r="B3" s="371"/>
      <c r="C3" s="382" t="s">
        <v>1</v>
      </c>
      <c r="D3" s="382"/>
      <c r="E3" s="382"/>
      <c r="F3" s="382"/>
      <c r="G3" s="382"/>
      <c r="H3" s="382"/>
      <c r="I3" s="382"/>
      <c r="J3" s="383"/>
    </row>
    <row r="4" spans="1:10" ht="48" customHeight="1" thickBot="1" x14ac:dyDescent="0.3">
      <c r="A4" s="372"/>
      <c r="B4" s="373"/>
      <c r="C4" s="1" t="s">
        <v>2</v>
      </c>
      <c r="D4" s="2" t="s">
        <v>3</v>
      </c>
      <c r="E4" s="512" t="s">
        <v>63</v>
      </c>
      <c r="F4" s="2" t="s">
        <v>5</v>
      </c>
      <c r="G4" s="2" t="s">
        <v>6</v>
      </c>
      <c r="H4" s="2" t="s">
        <v>7</v>
      </c>
      <c r="I4" s="3" t="s">
        <v>8</v>
      </c>
      <c r="J4" s="4" t="s">
        <v>9</v>
      </c>
    </row>
    <row r="5" spans="1:10" ht="33" customHeight="1" x14ac:dyDescent="0.25">
      <c r="A5" s="386" t="s">
        <v>36</v>
      </c>
      <c r="B5" s="5" t="s">
        <v>10</v>
      </c>
      <c r="C5" s="6">
        <v>375</v>
      </c>
      <c r="D5" s="7">
        <v>1197</v>
      </c>
      <c r="E5" s="7">
        <v>70</v>
      </c>
      <c r="F5" s="7">
        <v>2</v>
      </c>
      <c r="G5" s="7">
        <v>1005</v>
      </c>
      <c r="H5" s="7" t="s">
        <v>13</v>
      </c>
      <c r="I5" s="7">
        <v>475</v>
      </c>
      <c r="J5" s="8">
        <f>SUM(C5:I5)</f>
        <v>3124</v>
      </c>
    </row>
    <row r="6" spans="1:10" ht="33" customHeight="1" x14ac:dyDescent="0.25">
      <c r="A6" s="369"/>
      <c r="B6" s="9" t="s">
        <v>11</v>
      </c>
      <c r="C6" s="10">
        <f>C5/C$11</f>
        <v>0.50951086956521741</v>
      </c>
      <c r="D6" s="11">
        <f>D5/D$11</f>
        <v>0.5738255033557047</v>
      </c>
      <c r="E6" s="11">
        <f>E5/E$11</f>
        <v>0.56000000000000005</v>
      </c>
      <c r="F6" s="11">
        <f>F5/F$11</f>
        <v>0.2857142857142857</v>
      </c>
      <c r="G6" s="11">
        <f>G5/G$11</f>
        <v>0.63128140703517588</v>
      </c>
      <c r="H6" s="11" t="s">
        <v>14</v>
      </c>
      <c r="I6" s="11">
        <f>I5/I$11</f>
        <v>0.64363143631436315</v>
      </c>
      <c r="J6" s="12">
        <f>J5/J$11</f>
        <v>0.59121877365632092</v>
      </c>
    </row>
    <row r="7" spans="1:10" ht="33" customHeight="1" x14ac:dyDescent="0.25">
      <c r="A7" s="368" t="s">
        <v>37</v>
      </c>
      <c r="B7" s="13" t="s">
        <v>10</v>
      </c>
      <c r="C7" s="14">
        <v>361</v>
      </c>
      <c r="D7" s="15">
        <v>889</v>
      </c>
      <c r="E7" s="15">
        <v>55</v>
      </c>
      <c r="F7" s="15">
        <v>5</v>
      </c>
      <c r="G7" s="15">
        <v>587</v>
      </c>
      <c r="H7" s="15" t="s">
        <v>13</v>
      </c>
      <c r="I7" s="15">
        <v>263</v>
      </c>
      <c r="J7" s="16">
        <f>SUM(C7:I7)</f>
        <v>2160</v>
      </c>
    </row>
    <row r="8" spans="1:10" ht="33" customHeight="1" x14ac:dyDescent="0.25">
      <c r="A8" s="369"/>
      <c r="B8" s="9" t="s">
        <v>11</v>
      </c>
      <c r="C8" s="10">
        <f>C7/C$11</f>
        <v>0.49048913043478259</v>
      </c>
      <c r="D8" s="11">
        <f>D7/D$11</f>
        <v>0.4261744966442953</v>
      </c>
      <c r="E8" s="11">
        <f>E7/E$11</f>
        <v>0.44</v>
      </c>
      <c r="F8" s="11">
        <f>F7/F$11</f>
        <v>0.7142857142857143</v>
      </c>
      <c r="G8" s="11">
        <f>G7/G$11</f>
        <v>0.36871859296482412</v>
      </c>
      <c r="H8" s="11" t="s">
        <v>14</v>
      </c>
      <c r="I8" s="11">
        <f>I7/I$11</f>
        <v>0.35636856368563685</v>
      </c>
      <c r="J8" s="12">
        <f>J7/J$11</f>
        <v>0.40878122634367903</v>
      </c>
    </row>
    <row r="9" spans="1:10" ht="33" customHeight="1" x14ac:dyDescent="0.25">
      <c r="A9" s="368" t="s">
        <v>12</v>
      </c>
      <c r="B9" s="13" t="s">
        <v>10</v>
      </c>
      <c r="C9" s="6">
        <v>0</v>
      </c>
      <c r="D9" s="7">
        <v>0</v>
      </c>
      <c r="E9" s="7">
        <v>0</v>
      </c>
      <c r="F9" s="7">
        <v>0</v>
      </c>
      <c r="G9" s="7">
        <v>0</v>
      </c>
      <c r="H9" s="7" t="s">
        <v>13</v>
      </c>
      <c r="I9" s="7">
        <v>0</v>
      </c>
      <c r="J9" s="8">
        <f>SUM(C9:I9)</f>
        <v>0</v>
      </c>
    </row>
    <row r="10" spans="1:10" ht="33" customHeight="1" x14ac:dyDescent="0.25">
      <c r="A10" s="369"/>
      <c r="B10" s="9" t="s">
        <v>11</v>
      </c>
      <c r="C10" s="10">
        <f>C9/C$11</f>
        <v>0</v>
      </c>
      <c r="D10" s="11">
        <f>D9/D$11</f>
        <v>0</v>
      </c>
      <c r="E10" s="11">
        <f>E9/E$11</f>
        <v>0</v>
      </c>
      <c r="F10" s="11">
        <f>F9/F$11</f>
        <v>0</v>
      </c>
      <c r="G10" s="17" t="s">
        <v>14</v>
      </c>
      <c r="H10" s="17" t="s">
        <v>14</v>
      </c>
      <c r="I10" s="11">
        <f>I9/I$11</f>
        <v>0</v>
      </c>
      <c r="J10" s="12">
        <f>J9/J$11</f>
        <v>0</v>
      </c>
    </row>
    <row r="11" spans="1:10" ht="33" customHeight="1" x14ac:dyDescent="0.25">
      <c r="A11" s="384" t="s">
        <v>15</v>
      </c>
      <c r="B11" s="13" t="s">
        <v>10</v>
      </c>
      <c r="C11" s="18">
        <f>C5+C7+C9</f>
        <v>736</v>
      </c>
      <c r="D11" s="19">
        <f>D5+D7+D9</f>
        <v>2086</v>
      </c>
      <c r="E11" s="19">
        <f>E5+E7+E9</f>
        <v>125</v>
      </c>
      <c r="F11" s="19">
        <f>F5+F7+F9</f>
        <v>7</v>
      </c>
      <c r="G11" s="19">
        <f>G5+G7+G9</f>
        <v>1592</v>
      </c>
      <c r="H11" s="19" t="s">
        <v>13</v>
      </c>
      <c r="I11" s="19">
        <f>I5+I7+I9</f>
        <v>738</v>
      </c>
      <c r="J11" s="20">
        <f>J5+J7+J9</f>
        <v>5284</v>
      </c>
    </row>
    <row r="12" spans="1:10" ht="33" customHeight="1" thickBot="1" x14ac:dyDescent="0.3">
      <c r="A12" s="385"/>
      <c r="B12" s="21" t="s">
        <v>11</v>
      </c>
      <c r="C12" s="22">
        <f>C11/C$11</f>
        <v>1</v>
      </c>
      <c r="D12" s="23">
        <f>D11/D$11</f>
        <v>1</v>
      </c>
      <c r="E12" s="23">
        <f>E11/E$11</f>
        <v>1</v>
      </c>
      <c r="F12" s="23">
        <f>F11/F$11</f>
        <v>1</v>
      </c>
      <c r="G12" s="23">
        <f>G11/G$11</f>
        <v>1</v>
      </c>
      <c r="H12" s="23" t="s">
        <v>14</v>
      </c>
      <c r="I12" s="23">
        <f>I11/I$11</f>
        <v>1</v>
      </c>
      <c r="J12" s="24">
        <f>J11/J$11</f>
        <v>1</v>
      </c>
    </row>
    <row r="13" spans="1:10" ht="36" customHeight="1" thickBot="1" x14ac:dyDescent="0.3">
      <c r="A13" s="25"/>
      <c r="B13" s="26"/>
      <c r="C13" s="27"/>
      <c r="D13" s="27"/>
      <c r="E13" s="27"/>
      <c r="F13" s="27"/>
      <c r="G13" s="27"/>
      <c r="H13" s="27"/>
      <c r="I13" s="27"/>
      <c r="J13" s="27"/>
    </row>
    <row r="14" spans="1:10" ht="42" customHeight="1" thickBot="1" x14ac:dyDescent="0.3">
      <c r="A14" s="28" t="s">
        <v>16</v>
      </c>
      <c r="B14" s="29" t="s">
        <v>17</v>
      </c>
      <c r="C14" s="30">
        <v>0</v>
      </c>
      <c r="D14" s="31">
        <v>0</v>
      </c>
      <c r="E14" s="31">
        <v>2</v>
      </c>
      <c r="F14" s="31">
        <v>1</v>
      </c>
      <c r="G14" s="31">
        <v>0</v>
      </c>
      <c r="H14" s="31" t="s">
        <v>13</v>
      </c>
      <c r="I14" s="32">
        <v>0</v>
      </c>
      <c r="J14" s="33">
        <f>SUM(C14:I14)</f>
        <v>3</v>
      </c>
    </row>
    <row r="15" spans="1:10" ht="42" customHeight="1" thickBot="1" x14ac:dyDescent="0.3">
      <c r="A15" s="34" t="s">
        <v>18</v>
      </c>
      <c r="B15" s="35" t="s">
        <v>17</v>
      </c>
      <c r="C15" s="36">
        <f>C5+C7+C9+C14</f>
        <v>736</v>
      </c>
      <c r="D15" s="36">
        <f>D5+D7+D9+D14</f>
        <v>2086</v>
      </c>
      <c r="E15" s="36">
        <f>E5+E7+E9+E14</f>
        <v>127</v>
      </c>
      <c r="F15" s="36">
        <f>F5+F7+F9+F14</f>
        <v>8</v>
      </c>
      <c r="G15" s="36">
        <f>G5+G7+G9+G14</f>
        <v>1592</v>
      </c>
      <c r="H15" s="36" t="s">
        <v>13</v>
      </c>
      <c r="I15" s="37">
        <f>I5+I7+I9+I14</f>
        <v>738</v>
      </c>
      <c r="J15" s="38">
        <f>SUM(C15:I15)</f>
        <v>5287</v>
      </c>
    </row>
    <row r="16" spans="1:10" ht="54" customHeight="1" thickBot="1" x14ac:dyDescent="0.3">
      <c r="A16" s="39"/>
      <c r="B16" s="40"/>
      <c r="C16" s="41"/>
      <c r="D16" s="41"/>
      <c r="E16" s="41"/>
      <c r="F16" s="41"/>
      <c r="G16" s="41"/>
      <c r="H16" s="41"/>
      <c r="I16" s="41"/>
      <c r="J16" s="42"/>
    </row>
    <row r="17" spans="1:10" ht="43.5" customHeight="1" x14ac:dyDescent="0.25">
      <c r="A17" s="374" t="s">
        <v>19</v>
      </c>
      <c r="B17" s="375"/>
      <c r="C17" s="375"/>
      <c r="D17" s="43"/>
      <c r="E17" s="43"/>
      <c r="F17" s="43"/>
      <c r="G17" s="43"/>
      <c r="H17" s="43"/>
      <c r="I17" s="43"/>
      <c r="J17" s="44"/>
    </row>
    <row r="18" spans="1:10" ht="48.75" customHeight="1" x14ac:dyDescent="0.25">
      <c r="A18" s="376" t="s">
        <v>20</v>
      </c>
      <c r="B18" s="377"/>
      <c r="C18" s="45">
        <v>1</v>
      </c>
      <c r="D18" s="46">
        <v>2</v>
      </c>
      <c r="E18" s="46">
        <v>1</v>
      </c>
      <c r="F18" s="46">
        <v>1</v>
      </c>
      <c r="G18" s="46">
        <v>1</v>
      </c>
      <c r="H18" s="46">
        <v>0</v>
      </c>
      <c r="I18" s="46">
        <v>1</v>
      </c>
      <c r="J18" s="47">
        <f>SUM(C18:I18)</f>
        <v>7</v>
      </c>
    </row>
    <row r="19" spans="1:10" ht="48.75" customHeight="1" thickBot="1" x14ac:dyDescent="0.3">
      <c r="A19" s="378" t="s">
        <v>133</v>
      </c>
      <c r="B19" s="379"/>
      <c r="C19" s="48">
        <v>1</v>
      </c>
      <c r="D19" s="49">
        <v>2</v>
      </c>
      <c r="E19" s="49">
        <v>1</v>
      </c>
      <c r="F19" s="49">
        <v>2</v>
      </c>
      <c r="G19" s="49">
        <v>1</v>
      </c>
      <c r="H19" s="49">
        <v>1</v>
      </c>
      <c r="I19" s="50">
        <v>1</v>
      </c>
      <c r="J19" s="51">
        <f>SUM(C19:I19)</f>
        <v>9</v>
      </c>
    </row>
    <row r="20" spans="1:10" ht="31.5" customHeight="1" x14ac:dyDescent="0.25">
      <c r="A20" s="52" t="s">
        <v>21</v>
      </c>
      <c r="B20" s="53"/>
      <c r="C20" s="54"/>
      <c r="D20" s="54"/>
      <c r="E20" s="54"/>
      <c r="F20" s="54"/>
      <c r="G20" s="54"/>
      <c r="H20" s="54"/>
      <c r="I20" s="54"/>
      <c r="J20" s="54"/>
    </row>
    <row r="22" spans="1:10" ht="34.5" customHeight="1" x14ac:dyDescent="0.25">
      <c r="A22" s="52" t="s">
        <v>160</v>
      </c>
      <c r="B22" s="52"/>
      <c r="C22" s="52"/>
      <c r="D22" s="52"/>
      <c r="E22" s="52"/>
      <c r="F22" s="52"/>
      <c r="G22" s="52"/>
      <c r="H22" s="52"/>
      <c r="I22" s="52"/>
      <c r="J22" s="52"/>
    </row>
  </sheetData>
  <mergeCells count="11">
    <mergeCell ref="A1:J1"/>
    <mergeCell ref="A2:J2"/>
    <mergeCell ref="C3:J3"/>
    <mergeCell ref="A11:A12"/>
    <mergeCell ref="A5:A6"/>
    <mergeCell ref="A7:A8"/>
    <mergeCell ref="A9:A10"/>
    <mergeCell ref="A3:B4"/>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6"/>
  <sheetViews>
    <sheetView zoomScale="71" zoomScaleNormal="71" workbookViewId="0">
      <selection sqref="A1:J1"/>
    </sheetView>
  </sheetViews>
  <sheetFormatPr baseColWidth="10" defaultRowHeight="15" x14ac:dyDescent="0.25"/>
  <cols>
    <col min="1" max="1" width="56.5703125" customWidth="1"/>
    <col min="2" max="2" width="24.28515625" style="55" customWidth="1"/>
    <col min="3" max="3" width="21.85546875" customWidth="1"/>
    <col min="4" max="4" width="20.140625" customWidth="1"/>
    <col min="5" max="5" width="22.42578125" customWidth="1"/>
    <col min="6" max="6" width="18.28515625" customWidth="1"/>
    <col min="7" max="7" width="18.7109375" customWidth="1"/>
    <col min="8" max="8" width="21.5703125" customWidth="1"/>
    <col min="9" max="9" width="21.85546875" customWidth="1"/>
    <col min="10" max="10" width="19.140625" customWidth="1"/>
  </cols>
  <sheetData>
    <row r="1" spans="1:10" ht="38.25" customHeight="1" x14ac:dyDescent="0.25">
      <c r="A1" s="409" t="s">
        <v>130</v>
      </c>
      <c r="B1" s="409"/>
      <c r="C1" s="409"/>
      <c r="D1" s="409"/>
      <c r="E1" s="409"/>
      <c r="F1" s="409"/>
      <c r="G1" s="409"/>
      <c r="H1" s="409"/>
      <c r="I1" s="409"/>
      <c r="J1" s="409"/>
    </row>
    <row r="2" spans="1:10" ht="29.25" customHeight="1" thickBot="1" x14ac:dyDescent="0.35">
      <c r="A2" s="508" t="s">
        <v>131</v>
      </c>
      <c r="B2" s="508"/>
      <c r="C2" s="509"/>
      <c r="D2" s="509"/>
      <c r="E2" s="509"/>
      <c r="F2" s="509"/>
      <c r="G2" s="509"/>
      <c r="H2" s="509"/>
      <c r="I2" s="509"/>
      <c r="J2" s="509"/>
    </row>
    <row r="3" spans="1:10" ht="51.75" customHeight="1" x14ac:dyDescent="0.25">
      <c r="A3" s="404" t="s">
        <v>108</v>
      </c>
      <c r="B3" s="411"/>
      <c r="C3" s="437" t="s">
        <v>1</v>
      </c>
      <c r="D3" s="437"/>
      <c r="E3" s="437"/>
      <c r="F3" s="437"/>
      <c r="G3" s="437"/>
      <c r="H3" s="437"/>
      <c r="I3" s="437"/>
      <c r="J3" s="510"/>
    </row>
    <row r="4" spans="1:10" ht="48" customHeight="1" thickBot="1" x14ac:dyDescent="0.3">
      <c r="A4" s="412"/>
      <c r="B4" s="413"/>
      <c r="C4" s="301" t="s">
        <v>109</v>
      </c>
      <c r="D4" s="302" t="s">
        <v>3</v>
      </c>
      <c r="E4" s="303" t="s">
        <v>110</v>
      </c>
      <c r="F4" s="302" t="s">
        <v>5</v>
      </c>
      <c r="G4" s="303" t="s">
        <v>6</v>
      </c>
      <c r="H4" s="303" t="s">
        <v>7</v>
      </c>
      <c r="I4" s="303" t="s">
        <v>168</v>
      </c>
      <c r="J4" s="304" t="s">
        <v>9</v>
      </c>
    </row>
    <row r="5" spans="1:10" ht="31.5" customHeight="1" x14ac:dyDescent="0.25">
      <c r="A5" s="511" t="s">
        <v>111</v>
      </c>
      <c r="B5" s="305" t="s">
        <v>17</v>
      </c>
      <c r="C5" s="306" t="s">
        <v>13</v>
      </c>
      <c r="D5" s="278">
        <v>366</v>
      </c>
      <c r="E5" s="278" t="s">
        <v>13</v>
      </c>
      <c r="F5" s="278" t="s">
        <v>13</v>
      </c>
      <c r="G5" s="278" t="s">
        <v>13</v>
      </c>
      <c r="H5" s="278" t="s">
        <v>13</v>
      </c>
      <c r="I5" s="307">
        <v>36</v>
      </c>
      <c r="J5" s="308">
        <f>SUM(C5:I5)</f>
        <v>402</v>
      </c>
    </row>
    <row r="6" spans="1:10" ht="31.5" customHeight="1" x14ac:dyDescent="0.25">
      <c r="A6" s="503"/>
      <c r="B6" s="309" t="s">
        <v>112</v>
      </c>
      <c r="C6" s="310" t="s">
        <v>14</v>
      </c>
      <c r="D6" s="311">
        <f t="shared" ref="D6:J6" si="0">D5/D$42</f>
        <v>0.17545541706615533</v>
      </c>
      <c r="E6" s="311" t="s">
        <v>14</v>
      </c>
      <c r="F6" s="311" t="s">
        <v>14</v>
      </c>
      <c r="G6" s="311" t="s">
        <v>14</v>
      </c>
      <c r="H6" s="279" t="s">
        <v>14</v>
      </c>
      <c r="I6" s="312">
        <f t="shared" si="0"/>
        <v>4.878048780487805E-2</v>
      </c>
      <c r="J6" s="313">
        <f t="shared" si="0"/>
        <v>0.1423512747875354</v>
      </c>
    </row>
    <row r="7" spans="1:10" ht="31.5" customHeight="1" x14ac:dyDescent="0.25">
      <c r="A7" s="511" t="s">
        <v>113</v>
      </c>
      <c r="B7" s="314" t="s">
        <v>17</v>
      </c>
      <c r="C7" s="315" t="s">
        <v>13</v>
      </c>
      <c r="D7" s="316">
        <v>54</v>
      </c>
      <c r="E7" s="316" t="s">
        <v>13</v>
      </c>
      <c r="F7" s="316" t="s">
        <v>13</v>
      </c>
      <c r="G7" s="316" t="s">
        <v>13</v>
      </c>
      <c r="H7" s="15" t="s">
        <v>13</v>
      </c>
      <c r="I7" s="317">
        <v>1</v>
      </c>
      <c r="J7" s="318">
        <f>SUM(C7:I7)</f>
        <v>55</v>
      </c>
    </row>
    <row r="8" spans="1:10" ht="31.5" customHeight="1" x14ac:dyDescent="0.25">
      <c r="A8" s="503"/>
      <c r="B8" s="309" t="s">
        <v>112</v>
      </c>
      <c r="C8" s="310" t="s">
        <v>14</v>
      </c>
      <c r="D8" s="311">
        <f t="shared" ref="D8:J8" si="1">D7/D$42</f>
        <v>2.5886864813039309E-2</v>
      </c>
      <c r="E8" s="311" t="s">
        <v>14</v>
      </c>
      <c r="F8" s="311" t="s">
        <v>14</v>
      </c>
      <c r="G8" s="311" t="s">
        <v>14</v>
      </c>
      <c r="H8" s="279" t="s">
        <v>14</v>
      </c>
      <c r="I8" s="312">
        <f t="shared" si="1"/>
        <v>1.3550135501355014E-3</v>
      </c>
      <c r="J8" s="313">
        <f t="shared" si="1"/>
        <v>1.9475920679886686E-2</v>
      </c>
    </row>
    <row r="9" spans="1:10" ht="31.5" customHeight="1" x14ac:dyDescent="0.25">
      <c r="A9" s="503" t="s">
        <v>114</v>
      </c>
      <c r="B9" s="314" t="s">
        <v>17</v>
      </c>
      <c r="C9" s="315" t="s">
        <v>13</v>
      </c>
      <c r="D9" s="316"/>
      <c r="E9" s="316" t="s">
        <v>13</v>
      </c>
      <c r="F9" s="316" t="s">
        <v>13</v>
      </c>
      <c r="G9" s="316" t="s">
        <v>13</v>
      </c>
      <c r="H9" s="15" t="s">
        <v>13</v>
      </c>
      <c r="I9" s="317">
        <v>24</v>
      </c>
      <c r="J9" s="318">
        <f>SUM(C9:I9)</f>
        <v>24</v>
      </c>
    </row>
    <row r="10" spans="1:10" ht="31.5" customHeight="1" x14ac:dyDescent="0.25">
      <c r="A10" s="503"/>
      <c r="B10" s="309" t="s">
        <v>112</v>
      </c>
      <c r="C10" s="310" t="s">
        <v>14</v>
      </c>
      <c r="D10" s="311">
        <f t="shared" ref="D10:J10" si="2">D9/D$42</f>
        <v>0</v>
      </c>
      <c r="E10" s="311" t="s">
        <v>14</v>
      </c>
      <c r="F10" s="311" t="s">
        <v>14</v>
      </c>
      <c r="G10" s="311" t="s">
        <v>14</v>
      </c>
      <c r="H10" s="279" t="s">
        <v>14</v>
      </c>
      <c r="I10" s="312">
        <f t="shared" si="2"/>
        <v>3.2520325203252036E-2</v>
      </c>
      <c r="J10" s="313">
        <f t="shared" si="2"/>
        <v>8.4985835694051E-3</v>
      </c>
    </row>
    <row r="11" spans="1:10" ht="31.5" customHeight="1" x14ac:dyDescent="0.25">
      <c r="A11" s="503" t="s">
        <v>115</v>
      </c>
      <c r="B11" s="314" t="s">
        <v>17</v>
      </c>
      <c r="C11" s="315" t="s">
        <v>13</v>
      </c>
      <c r="D11" s="316">
        <v>743</v>
      </c>
      <c r="E11" s="316" t="s">
        <v>13</v>
      </c>
      <c r="F11" s="316" t="s">
        <v>13</v>
      </c>
      <c r="G11" s="316" t="s">
        <v>13</v>
      </c>
      <c r="H11" s="15" t="s">
        <v>13</v>
      </c>
      <c r="I11" s="317">
        <v>40</v>
      </c>
      <c r="J11" s="318">
        <f>SUM(C11:I11)</f>
        <v>783</v>
      </c>
    </row>
    <row r="12" spans="1:10" ht="31.5" customHeight="1" x14ac:dyDescent="0.25">
      <c r="A12" s="503"/>
      <c r="B12" s="309" t="s">
        <v>112</v>
      </c>
      <c r="C12" s="310" t="s">
        <v>14</v>
      </c>
      <c r="D12" s="311">
        <f t="shared" ref="D12:J12" si="3">D11/D$42</f>
        <v>0.35618408437200383</v>
      </c>
      <c r="E12" s="311" t="s">
        <v>14</v>
      </c>
      <c r="F12" s="311" t="s">
        <v>14</v>
      </c>
      <c r="G12" s="311" t="s">
        <v>14</v>
      </c>
      <c r="H12" s="279" t="s">
        <v>14</v>
      </c>
      <c r="I12" s="312">
        <f t="shared" si="3"/>
        <v>5.4200542005420058E-2</v>
      </c>
      <c r="J12" s="313">
        <f t="shared" si="3"/>
        <v>0.27726628895184136</v>
      </c>
    </row>
    <row r="13" spans="1:10" ht="31.5" customHeight="1" x14ac:dyDescent="0.25">
      <c r="A13" s="503" t="s">
        <v>116</v>
      </c>
      <c r="B13" s="314" t="s">
        <v>17</v>
      </c>
      <c r="C13" s="319" t="s">
        <v>13</v>
      </c>
      <c r="D13" s="7">
        <v>1366</v>
      </c>
      <c r="E13" s="7" t="s">
        <v>13</v>
      </c>
      <c r="F13" s="7" t="s">
        <v>13</v>
      </c>
      <c r="G13" s="7" t="s">
        <v>13</v>
      </c>
      <c r="H13" s="15" t="s">
        <v>13</v>
      </c>
      <c r="I13" s="320">
        <v>338</v>
      </c>
      <c r="J13" s="8">
        <f>SUM(C13:I13)</f>
        <v>1704</v>
      </c>
    </row>
    <row r="14" spans="1:10" ht="31.5" customHeight="1" x14ac:dyDescent="0.25">
      <c r="A14" s="503"/>
      <c r="B14" s="309" t="s">
        <v>112</v>
      </c>
      <c r="C14" s="310" t="s">
        <v>14</v>
      </c>
      <c r="D14" s="311">
        <f t="shared" ref="D14:J14" si="4">D13/D$42</f>
        <v>0.65484180249280921</v>
      </c>
      <c r="E14" s="311" t="s">
        <v>14</v>
      </c>
      <c r="F14" s="311" t="s">
        <v>14</v>
      </c>
      <c r="G14" s="311" t="s">
        <v>14</v>
      </c>
      <c r="H14" s="279" t="s">
        <v>14</v>
      </c>
      <c r="I14" s="312">
        <f t="shared" si="4"/>
        <v>0.45799457994579945</v>
      </c>
      <c r="J14" s="313">
        <f t="shared" si="4"/>
        <v>0.60339943342776203</v>
      </c>
    </row>
    <row r="15" spans="1:10" ht="31.5" customHeight="1" x14ac:dyDescent="0.25">
      <c r="A15" s="503" t="s">
        <v>117</v>
      </c>
      <c r="B15" s="314" t="s">
        <v>17</v>
      </c>
      <c r="C15" s="315" t="s">
        <v>13</v>
      </c>
      <c r="D15" s="316">
        <v>15</v>
      </c>
      <c r="E15" s="316" t="s">
        <v>13</v>
      </c>
      <c r="F15" s="316" t="s">
        <v>13</v>
      </c>
      <c r="G15" s="316" t="s">
        <v>13</v>
      </c>
      <c r="H15" s="15" t="s">
        <v>13</v>
      </c>
      <c r="I15" s="317">
        <v>13</v>
      </c>
      <c r="J15" s="318">
        <f>SUM(C15:I15)</f>
        <v>28</v>
      </c>
    </row>
    <row r="16" spans="1:10" ht="31.5" customHeight="1" x14ac:dyDescent="0.25">
      <c r="A16" s="503"/>
      <c r="B16" s="309" t="s">
        <v>112</v>
      </c>
      <c r="C16" s="310" t="s">
        <v>14</v>
      </c>
      <c r="D16" s="311">
        <f t="shared" ref="D16:J16" si="5">D15/D$42</f>
        <v>7.1907957813998084E-3</v>
      </c>
      <c r="E16" s="311" t="s">
        <v>14</v>
      </c>
      <c r="F16" s="311" t="s">
        <v>14</v>
      </c>
      <c r="G16" s="311" t="s">
        <v>14</v>
      </c>
      <c r="H16" s="279" t="s">
        <v>14</v>
      </c>
      <c r="I16" s="312">
        <f t="shared" si="5"/>
        <v>1.7615176151761516E-2</v>
      </c>
      <c r="J16" s="313">
        <f t="shared" si="5"/>
        <v>9.9150141643059488E-3</v>
      </c>
    </row>
    <row r="17" spans="1:10" ht="31.5" customHeight="1" x14ac:dyDescent="0.25">
      <c r="A17" s="503" t="s">
        <v>118</v>
      </c>
      <c r="B17" s="314" t="s">
        <v>17</v>
      </c>
      <c r="C17" s="315" t="s">
        <v>13</v>
      </c>
      <c r="D17" s="316">
        <v>90</v>
      </c>
      <c r="E17" s="316" t="s">
        <v>13</v>
      </c>
      <c r="F17" s="316" t="s">
        <v>13</v>
      </c>
      <c r="G17" s="316" t="s">
        <v>13</v>
      </c>
      <c r="H17" s="15" t="s">
        <v>13</v>
      </c>
      <c r="I17" s="317">
        <v>158</v>
      </c>
      <c r="J17" s="318">
        <f>SUM(C17:I17)</f>
        <v>248</v>
      </c>
    </row>
    <row r="18" spans="1:10" ht="31.5" customHeight="1" x14ac:dyDescent="0.25">
      <c r="A18" s="503"/>
      <c r="B18" s="309" t="s">
        <v>112</v>
      </c>
      <c r="C18" s="310" t="s">
        <v>14</v>
      </c>
      <c r="D18" s="311">
        <f t="shared" ref="D18:J18" si="6">D17/D$42</f>
        <v>4.3144774688398849E-2</v>
      </c>
      <c r="E18" s="311" t="s">
        <v>14</v>
      </c>
      <c r="F18" s="311" t="s">
        <v>14</v>
      </c>
      <c r="G18" s="311" t="s">
        <v>14</v>
      </c>
      <c r="H18" s="279" t="s">
        <v>14</v>
      </c>
      <c r="I18" s="312">
        <f t="shared" si="6"/>
        <v>0.21409214092140921</v>
      </c>
      <c r="J18" s="313">
        <f t="shared" si="6"/>
        <v>8.7818696883852687E-2</v>
      </c>
    </row>
    <row r="19" spans="1:10" ht="31.5" customHeight="1" x14ac:dyDescent="0.25">
      <c r="A19" s="503" t="s">
        <v>119</v>
      </c>
      <c r="B19" s="314" t="s">
        <v>17</v>
      </c>
      <c r="C19" s="315" t="s">
        <v>13</v>
      </c>
      <c r="D19" s="316">
        <v>11</v>
      </c>
      <c r="E19" s="316" t="s">
        <v>13</v>
      </c>
      <c r="F19" s="316" t="s">
        <v>13</v>
      </c>
      <c r="G19" s="316" t="s">
        <v>13</v>
      </c>
      <c r="H19" s="15" t="s">
        <v>13</v>
      </c>
      <c r="I19" s="317">
        <v>2</v>
      </c>
      <c r="J19" s="318">
        <f>SUM(C19:I19)</f>
        <v>13</v>
      </c>
    </row>
    <row r="20" spans="1:10" ht="31.5" customHeight="1" x14ac:dyDescent="0.25">
      <c r="A20" s="503"/>
      <c r="B20" s="309" t="s">
        <v>112</v>
      </c>
      <c r="C20" s="310" t="s">
        <v>14</v>
      </c>
      <c r="D20" s="311">
        <f t="shared" ref="D20:J20" si="7">D19/D$42</f>
        <v>5.2732502396931925E-3</v>
      </c>
      <c r="E20" s="311" t="s">
        <v>14</v>
      </c>
      <c r="F20" s="311" t="s">
        <v>14</v>
      </c>
      <c r="G20" s="311" t="s">
        <v>14</v>
      </c>
      <c r="H20" s="279" t="s">
        <v>14</v>
      </c>
      <c r="I20" s="312">
        <f t="shared" si="7"/>
        <v>2.7100271002710027E-3</v>
      </c>
      <c r="J20" s="313">
        <f t="shared" si="7"/>
        <v>4.6033994334277618E-3</v>
      </c>
    </row>
    <row r="21" spans="1:10" ht="31.5" customHeight="1" x14ac:dyDescent="0.25">
      <c r="A21" s="503" t="s">
        <v>120</v>
      </c>
      <c r="B21" s="314" t="s">
        <v>17</v>
      </c>
      <c r="C21" s="315" t="s">
        <v>13</v>
      </c>
      <c r="D21" s="316">
        <v>83</v>
      </c>
      <c r="E21" s="316" t="s">
        <v>13</v>
      </c>
      <c r="F21" s="316" t="s">
        <v>13</v>
      </c>
      <c r="G21" s="316" t="s">
        <v>13</v>
      </c>
      <c r="H21" s="15" t="s">
        <v>13</v>
      </c>
      <c r="I21" s="317">
        <v>86</v>
      </c>
      <c r="J21" s="318">
        <f>SUM(C21:I21)</f>
        <v>169</v>
      </c>
    </row>
    <row r="22" spans="1:10" ht="31.5" customHeight="1" x14ac:dyDescent="0.25">
      <c r="A22" s="503"/>
      <c r="B22" s="309" t="s">
        <v>112</v>
      </c>
      <c r="C22" s="310" t="s">
        <v>14</v>
      </c>
      <c r="D22" s="311">
        <f t="shared" ref="D22:J22" si="8">D21/D$42</f>
        <v>3.9789069990412269E-2</v>
      </c>
      <c r="E22" s="311" t="s">
        <v>14</v>
      </c>
      <c r="F22" s="311" t="s">
        <v>14</v>
      </c>
      <c r="G22" s="311" t="s">
        <v>14</v>
      </c>
      <c r="H22" s="279" t="s">
        <v>14</v>
      </c>
      <c r="I22" s="312">
        <f t="shared" si="8"/>
        <v>0.11653116531165311</v>
      </c>
      <c r="J22" s="313">
        <f t="shared" si="8"/>
        <v>5.9844192634560908E-2</v>
      </c>
    </row>
    <row r="23" spans="1:10" ht="31.5" customHeight="1" x14ac:dyDescent="0.25">
      <c r="A23" s="503" t="s">
        <v>121</v>
      </c>
      <c r="B23" s="314" t="s">
        <v>17</v>
      </c>
      <c r="C23" s="315" t="s">
        <v>13</v>
      </c>
      <c r="D23" s="316">
        <v>48</v>
      </c>
      <c r="E23" s="316" t="s">
        <v>13</v>
      </c>
      <c r="F23" s="316" t="s">
        <v>13</v>
      </c>
      <c r="G23" s="316" t="s">
        <v>13</v>
      </c>
      <c r="H23" s="15" t="s">
        <v>13</v>
      </c>
      <c r="I23" s="317">
        <v>60</v>
      </c>
      <c r="J23" s="318">
        <f>SUM(C23:I23)</f>
        <v>108</v>
      </c>
    </row>
    <row r="24" spans="1:10" ht="31.5" customHeight="1" x14ac:dyDescent="0.25">
      <c r="A24" s="503"/>
      <c r="B24" s="309" t="s">
        <v>112</v>
      </c>
      <c r="C24" s="310" t="s">
        <v>14</v>
      </c>
      <c r="D24" s="311">
        <f t="shared" ref="D24:J24" si="9">D23/D$42</f>
        <v>2.3010546500479387E-2</v>
      </c>
      <c r="E24" s="311" t="s">
        <v>14</v>
      </c>
      <c r="F24" s="311" t="s">
        <v>14</v>
      </c>
      <c r="G24" s="311" t="s">
        <v>14</v>
      </c>
      <c r="H24" s="279" t="s">
        <v>14</v>
      </c>
      <c r="I24" s="312">
        <f t="shared" si="9"/>
        <v>8.1300813008130079E-2</v>
      </c>
      <c r="J24" s="313">
        <f t="shared" si="9"/>
        <v>3.8243626062322948E-2</v>
      </c>
    </row>
    <row r="25" spans="1:10" ht="31.5" customHeight="1" x14ac:dyDescent="0.25">
      <c r="A25" s="503" t="s">
        <v>167</v>
      </c>
      <c r="B25" s="314" t="s">
        <v>17</v>
      </c>
      <c r="C25" s="315" t="s">
        <v>13</v>
      </c>
      <c r="D25" s="316">
        <v>1037</v>
      </c>
      <c r="E25" s="316" t="s">
        <v>13</v>
      </c>
      <c r="F25" s="316" t="s">
        <v>13</v>
      </c>
      <c r="G25" s="316" t="s">
        <v>13</v>
      </c>
      <c r="H25" s="15" t="s">
        <v>13</v>
      </c>
      <c r="I25" s="317">
        <v>184</v>
      </c>
      <c r="J25" s="318">
        <f>SUM(C25:I25)</f>
        <v>1221</v>
      </c>
    </row>
    <row r="26" spans="1:10" ht="31.5" customHeight="1" x14ac:dyDescent="0.25">
      <c r="A26" s="503"/>
      <c r="B26" s="309" t="s">
        <v>112</v>
      </c>
      <c r="C26" s="310" t="s">
        <v>14</v>
      </c>
      <c r="D26" s="311">
        <f t="shared" ref="D26:J26" si="10">D25/D$42</f>
        <v>0.49712368168744009</v>
      </c>
      <c r="E26" s="311" t="s">
        <v>14</v>
      </c>
      <c r="F26" s="311" t="s">
        <v>14</v>
      </c>
      <c r="G26" s="311" t="s">
        <v>14</v>
      </c>
      <c r="H26" s="279" t="s">
        <v>14</v>
      </c>
      <c r="I26" s="312">
        <f t="shared" si="10"/>
        <v>0.24932249322493225</v>
      </c>
      <c r="J26" s="313">
        <f t="shared" si="10"/>
        <v>0.4323654390934844</v>
      </c>
    </row>
    <row r="27" spans="1:10" ht="31.5" customHeight="1" x14ac:dyDescent="0.25">
      <c r="A27" s="503" t="s">
        <v>122</v>
      </c>
      <c r="B27" s="314" t="s">
        <v>17</v>
      </c>
      <c r="C27" s="319" t="s">
        <v>13</v>
      </c>
      <c r="D27" s="7">
        <v>1555</v>
      </c>
      <c r="E27" s="7" t="s">
        <v>13</v>
      </c>
      <c r="F27" s="7" t="s">
        <v>13</v>
      </c>
      <c r="G27" s="7" t="s">
        <v>13</v>
      </c>
      <c r="H27" s="15" t="s">
        <v>13</v>
      </c>
      <c r="I27" s="320">
        <v>250</v>
      </c>
      <c r="J27" s="8">
        <f>SUM(C27:I27)</f>
        <v>1805</v>
      </c>
    </row>
    <row r="28" spans="1:10" ht="31.5" customHeight="1" x14ac:dyDescent="0.25">
      <c r="A28" s="503"/>
      <c r="B28" s="309" t="s">
        <v>112</v>
      </c>
      <c r="C28" s="310" t="s">
        <v>14</v>
      </c>
      <c r="D28" s="311">
        <f t="shared" ref="D28:J28" si="11">D27/D$42</f>
        <v>0.74544582933844683</v>
      </c>
      <c r="E28" s="311" t="s">
        <v>14</v>
      </c>
      <c r="F28" s="311" t="s">
        <v>14</v>
      </c>
      <c r="G28" s="311" t="s">
        <v>14</v>
      </c>
      <c r="H28" s="279" t="s">
        <v>14</v>
      </c>
      <c r="I28" s="312">
        <f t="shared" si="11"/>
        <v>0.33875338753387535</v>
      </c>
      <c r="J28" s="313">
        <f t="shared" si="11"/>
        <v>0.63916430594900853</v>
      </c>
    </row>
    <row r="29" spans="1:10" ht="31.5" customHeight="1" x14ac:dyDescent="0.25">
      <c r="A29" s="503" t="s">
        <v>123</v>
      </c>
      <c r="B29" s="314" t="s">
        <v>17</v>
      </c>
      <c r="C29" s="315" t="s">
        <v>13</v>
      </c>
      <c r="D29" s="316"/>
      <c r="E29" s="316" t="s">
        <v>13</v>
      </c>
      <c r="F29" s="316" t="s">
        <v>13</v>
      </c>
      <c r="G29" s="316" t="s">
        <v>13</v>
      </c>
      <c r="H29" s="15" t="s">
        <v>13</v>
      </c>
      <c r="I29" s="317">
        <v>80</v>
      </c>
      <c r="J29" s="318">
        <f>SUM(C29:I29)</f>
        <v>80</v>
      </c>
    </row>
    <row r="30" spans="1:10" ht="31.5" customHeight="1" x14ac:dyDescent="0.25">
      <c r="A30" s="503"/>
      <c r="B30" s="309" t="s">
        <v>112</v>
      </c>
      <c r="C30" s="310" t="s">
        <v>14</v>
      </c>
      <c r="D30" s="311">
        <f t="shared" ref="D30:J30" si="12">D29/D$42</f>
        <v>0</v>
      </c>
      <c r="E30" s="311" t="s">
        <v>14</v>
      </c>
      <c r="F30" s="311" t="s">
        <v>14</v>
      </c>
      <c r="G30" s="311" t="s">
        <v>14</v>
      </c>
      <c r="H30" s="279" t="s">
        <v>14</v>
      </c>
      <c r="I30" s="312">
        <f t="shared" si="12"/>
        <v>0.10840108401084012</v>
      </c>
      <c r="J30" s="313">
        <f t="shared" si="12"/>
        <v>2.8328611898016998E-2</v>
      </c>
    </row>
    <row r="31" spans="1:10" ht="31.5" customHeight="1" x14ac:dyDescent="0.25">
      <c r="A31" s="503" t="s">
        <v>124</v>
      </c>
      <c r="B31" s="314" t="s">
        <v>17</v>
      </c>
      <c r="C31" s="315" t="s">
        <v>13</v>
      </c>
      <c r="D31" s="316">
        <v>280</v>
      </c>
      <c r="E31" s="316" t="s">
        <v>13</v>
      </c>
      <c r="F31" s="316" t="s">
        <v>13</v>
      </c>
      <c r="G31" s="316" t="s">
        <v>13</v>
      </c>
      <c r="H31" s="15" t="s">
        <v>13</v>
      </c>
      <c r="I31" s="317">
        <v>25</v>
      </c>
      <c r="J31" s="318">
        <f>SUM(C31:I31)</f>
        <v>305</v>
      </c>
    </row>
    <row r="32" spans="1:10" ht="31.5" customHeight="1" x14ac:dyDescent="0.25">
      <c r="A32" s="503"/>
      <c r="B32" s="309" t="s">
        <v>112</v>
      </c>
      <c r="C32" s="310" t="s">
        <v>14</v>
      </c>
      <c r="D32" s="311">
        <f t="shared" ref="D32:J32" si="13">D31/D$42</f>
        <v>0.13422818791946309</v>
      </c>
      <c r="E32" s="311" t="s">
        <v>14</v>
      </c>
      <c r="F32" s="311" t="s">
        <v>14</v>
      </c>
      <c r="G32" s="311" t="s">
        <v>14</v>
      </c>
      <c r="H32" s="279" t="s">
        <v>14</v>
      </c>
      <c r="I32" s="312">
        <f t="shared" si="13"/>
        <v>3.3875338753387531E-2</v>
      </c>
      <c r="J32" s="313">
        <f t="shared" si="13"/>
        <v>0.10800283286118981</v>
      </c>
    </row>
    <row r="33" spans="1:10" ht="31.5" customHeight="1" x14ac:dyDescent="0.25">
      <c r="A33" s="503" t="s">
        <v>125</v>
      </c>
      <c r="B33" s="314" t="s">
        <v>17</v>
      </c>
      <c r="C33" s="315" t="s">
        <v>13</v>
      </c>
      <c r="D33" s="316">
        <v>1</v>
      </c>
      <c r="E33" s="316" t="s">
        <v>13</v>
      </c>
      <c r="F33" s="316" t="s">
        <v>13</v>
      </c>
      <c r="G33" s="316" t="s">
        <v>13</v>
      </c>
      <c r="H33" s="15" t="s">
        <v>13</v>
      </c>
      <c r="I33" s="317">
        <v>5</v>
      </c>
      <c r="J33" s="318">
        <f>SUM(C33:I33)</f>
        <v>6</v>
      </c>
    </row>
    <row r="34" spans="1:10" ht="31.5" customHeight="1" x14ac:dyDescent="0.25">
      <c r="A34" s="503"/>
      <c r="B34" s="309" t="s">
        <v>112</v>
      </c>
      <c r="C34" s="310" t="s">
        <v>14</v>
      </c>
      <c r="D34" s="311">
        <f t="shared" ref="D34:J34" si="14">D33/D$42</f>
        <v>4.7938638542665386E-4</v>
      </c>
      <c r="E34" s="311" t="s">
        <v>14</v>
      </c>
      <c r="F34" s="311" t="s">
        <v>14</v>
      </c>
      <c r="G34" s="311" t="s">
        <v>14</v>
      </c>
      <c r="H34" s="279" t="s">
        <v>14</v>
      </c>
      <c r="I34" s="312">
        <f t="shared" si="14"/>
        <v>6.7750677506775072E-3</v>
      </c>
      <c r="J34" s="313">
        <f t="shared" si="14"/>
        <v>2.124645892351275E-3</v>
      </c>
    </row>
    <row r="35" spans="1:10" ht="31.5" customHeight="1" x14ac:dyDescent="0.25">
      <c r="A35" s="503" t="s">
        <v>126</v>
      </c>
      <c r="B35" s="314" t="s">
        <v>17</v>
      </c>
      <c r="C35" s="315" t="s">
        <v>13</v>
      </c>
      <c r="D35" s="316">
        <v>6</v>
      </c>
      <c r="E35" s="316" t="s">
        <v>13</v>
      </c>
      <c r="F35" s="316" t="s">
        <v>13</v>
      </c>
      <c r="G35" s="316" t="s">
        <v>13</v>
      </c>
      <c r="H35" s="15" t="s">
        <v>13</v>
      </c>
      <c r="I35" s="317">
        <v>29</v>
      </c>
      <c r="J35" s="318">
        <f>SUM(C35:I35)</f>
        <v>35</v>
      </c>
    </row>
    <row r="36" spans="1:10" ht="31.5" customHeight="1" x14ac:dyDescent="0.25">
      <c r="A36" s="503"/>
      <c r="B36" s="309" t="s">
        <v>112</v>
      </c>
      <c r="C36" s="310" t="s">
        <v>14</v>
      </c>
      <c r="D36" s="311">
        <f t="shared" ref="D36:J36" si="15">D35/D$42</f>
        <v>2.8763183125599234E-3</v>
      </c>
      <c r="E36" s="311" t="s">
        <v>14</v>
      </c>
      <c r="F36" s="311" t="s">
        <v>14</v>
      </c>
      <c r="G36" s="311" t="s">
        <v>14</v>
      </c>
      <c r="H36" s="279" t="s">
        <v>14</v>
      </c>
      <c r="I36" s="312">
        <f t="shared" si="15"/>
        <v>3.9295392953929538E-2</v>
      </c>
      <c r="J36" s="313">
        <f t="shared" si="15"/>
        <v>1.2393767705382436E-2</v>
      </c>
    </row>
    <row r="37" spans="1:10" ht="31.5" customHeight="1" x14ac:dyDescent="0.25">
      <c r="A37" s="503" t="s">
        <v>127</v>
      </c>
      <c r="B37" s="314" t="s">
        <v>17</v>
      </c>
      <c r="C37" s="315" t="s">
        <v>13</v>
      </c>
      <c r="D37" s="316">
        <v>51</v>
      </c>
      <c r="E37" s="316" t="s">
        <v>13</v>
      </c>
      <c r="F37" s="316" t="s">
        <v>13</v>
      </c>
      <c r="G37" s="316" t="s">
        <v>13</v>
      </c>
      <c r="H37" s="15" t="s">
        <v>13</v>
      </c>
      <c r="I37" s="317">
        <v>7</v>
      </c>
      <c r="J37" s="318">
        <f>SUM(C37:I37)</f>
        <v>58</v>
      </c>
    </row>
    <row r="38" spans="1:10" ht="31.5" customHeight="1" x14ac:dyDescent="0.25">
      <c r="A38" s="503"/>
      <c r="B38" s="309" t="s">
        <v>112</v>
      </c>
      <c r="C38" s="310" t="s">
        <v>14</v>
      </c>
      <c r="D38" s="311">
        <f t="shared" ref="D38:J38" si="16">D37/D$42</f>
        <v>2.4448705656759349E-2</v>
      </c>
      <c r="E38" s="311" t="s">
        <v>14</v>
      </c>
      <c r="F38" s="311" t="s">
        <v>14</v>
      </c>
      <c r="G38" s="311" t="s">
        <v>14</v>
      </c>
      <c r="H38" s="279" t="s">
        <v>14</v>
      </c>
      <c r="I38" s="312">
        <f t="shared" si="16"/>
        <v>9.485094850948509E-3</v>
      </c>
      <c r="J38" s="313">
        <f t="shared" si="16"/>
        <v>2.0538243626062325E-2</v>
      </c>
    </row>
    <row r="39" spans="1:10" ht="31.5" customHeight="1" x14ac:dyDescent="0.25">
      <c r="A39" s="503" t="s">
        <v>128</v>
      </c>
      <c r="B39" s="314" t="s">
        <v>17</v>
      </c>
      <c r="C39" s="315" t="s">
        <v>13</v>
      </c>
      <c r="D39" s="316">
        <v>2973</v>
      </c>
      <c r="E39" s="316" t="s">
        <v>13</v>
      </c>
      <c r="F39" s="316" t="s">
        <v>13</v>
      </c>
      <c r="G39" s="316" t="s">
        <v>13</v>
      </c>
      <c r="H39" s="15" t="s">
        <v>13</v>
      </c>
      <c r="I39" s="317">
        <v>0</v>
      </c>
      <c r="J39" s="318">
        <f>SUM(C39:I39)</f>
        <v>2973</v>
      </c>
    </row>
    <row r="40" spans="1:10" ht="31.5" customHeight="1" thickBot="1" x14ac:dyDescent="0.3">
      <c r="A40" s="504"/>
      <c r="B40" s="286" t="s">
        <v>112</v>
      </c>
      <c r="C40" s="321" t="s">
        <v>14</v>
      </c>
      <c r="D40" s="280">
        <f t="shared" ref="D40:J40" si="17">D39/D$42</f>
        <v>1.425215723873442</v>
      </c>
      <c r="E40" s="280" t="s">
        <v>14</v>
      </c>
      <c r="F40" s="280" t="s">
        <v>14</v>
      </c>
      <c r="G40" s="280" t="s">
        <v>14</v>
      </c>
      <c r="H40" s="322" t="s">
        <v>14</v>
      </c>
      <c r="I40" s="323">
        <f t="shared" si="17"/>
        <v>0</v>
      </c>
      <c r="J40" s="324">
        <f t="shared" si="17"/>
        <v>1.0527620396600565</v>
      </c>
    </row>
    <row r="41" spans="1:10" ht="31.5" customHeight="1" thickBot="1" x14ac:dyDescent="0.3">
      <c r="A41" s="325"/>
      <c r="B41" s="326"/>
      <c r="C41" s="327"/>
      <c r="D41" s="327"/>
      <c r="E41" s="327"/>
      <c r="F41" s="327"/>
      <c r="G41" s="327"/>
      <c r="H41" s="327"/>
      <c r="I41" s="327"/>
      <c r="J41" s="327"/>
    </row>
    <row r="42" spans="1:10" ht="60.75" customHeight="1" thickBot="1" x14ac:dyDescent="0.3">
      <c r="A42" s="328" t="s">
        <v>132</v>
      </c>
      <c r="B42" s="329" t="s">
        <v>17</v>
      </c>
      <c r="C42" s="330" t="s">
        <v>13</v>
      </c>
      <c r="D42" s="36">
        <v>2086</v>
      </c>
      <c r="E42" s="36" t="s">
        <v>13</v>
      </c>
      <c r="F42" s="36" t="s">
        <v>13</v>
      </c>
      <c r="G42" s="36" t="s">
        <v>13</v>
      </c>
      <c r="H42" s="36" t="s">
        <v>13</v>
      </c>
      <c r="I42" s="331">
        <v>738</v>
      </c>
      <c r="J42" s="332">
        <f>SUM(C42:I42)</f>
        <v>2824</v>
      </c>
    </row>
    <row r="43" spans="1:10" ht="16.5" customHeight="1" thickBot="1" x14ac:dyDescent="0.3">
      <c r="A43" s="333"/>
      <c r="B43" s="334"/>
      <c r="C43" s="335"/>
      <c r="D43" s="335"/>
      <c r="E43" s="335"/>
      <c r="F43" s="335"/>
      <c r="G43" s="335"/>
      <c r="H43" s="335"/>
      <c r="I43" s="335"/>
      <c r="J43" s="335"/>
    </row>
    <row r="44" spans="1:10" ht="39" customHeight="1" thickBot="1" x14ac:dyDescent="0.3">
      <c r="A44" s="183" t="s">
        <v>60</v>
      </c>
      <c r="B44" s="5" t="s">
        <v>17</v>
      </c>
      <c r="C44" s="108">
        <v>736</v>
      </c>
      <c r="D44" s="109">
        <f t="shared" ref="D44:J44" si="18">D45-D42</f>
        <v>0</v>
      </c>
      <c r="E44" s="109">
        <v>127</v>
      </c>
      <c r="F44" s="109">
        <v>8</v>
      </c>
      <c r="G44" s="109">
        <v>1592</v>
      </c>
      <c r="H44" s="109" t="s">
        <v>13</v>
      </c>
      <c r="I44" s="336">
        <f t="shared" si="18"/>
        <v>0</v>
      </c>
      <c r="J44" s="198">
        <f t="shared" si="18"/>
        <v>2463</v>
      </c>
    </row>
    <row r="45" spans="1:10" ht="39" customHeight="1" thickBot="1" x14ac:dyDescent="0.3">
      <c r="A45" s="348" t="s">
        <v>18</v>
      </c>
      <c r="B45" s="131" t="s">
        <v>17</v>
      </c>
      <c r="C45" s="337">
        <v>736</v>
      </c>
      <c r="D45" s="338">
        <v>2086</v>
      </c>
      <c r="E45" s="338">
        <v>127</v>
      </c>
      <c r="F45" s="338">
        <v>8</v>
      </c>
      <c r="G45" s="338">
        <v>1592</v>
      </c>
      <c r="H45" s="338" t="s">
        <v>13</v>
      </c>
      <c r="I45" s="339">
        <v>738</v>
      </c>
      <c r="J45" s="140">
        <f>SUM(C45:I45)</f>
        <v>5287</v>
      </c>
    </row>
    <row r="46" spans="1:10" ht="39" customHeight="1" thickBot="1" x14ac:dyDescent="0.3">
      <c r="A46" s="340"/>
      <c r="B46" s="142"/>
      <c r="C46" s="145"/>
      <c r="D46" s="145"/>
      <c r="E46" s="145"/>
      <c r="F46" s="145"/>
      <c r="G46" s="145"/>
      <c r="H46" s="145"/>
      <c r="I46" s="145"/>
      <c r="J46" s="145"/>
    </row>
    <row r="47" spans="1:10" ht="35.25" customHeight="1" x14ac:dyDescent="0.25">
      <c r="A47" s="505" t="s">
        <v>19</v>
      </c>
      <c r="B47" s="506"/>
      <c r="C47" s="341"/>
      <c r="D47" s="342"/>
      <c r="E47" s="342"/>
      <c r="F47" s="342"/>
      <c r="G47" s="342"/>
      <c r="H47" s="342"/>
      <c r="I47" s="342"/>
      <c r="J47" s="343"/>
    </row>
    <row r="48" spans="1:10" ht="35.25" customHeight="1" x14ac:dyDescent="0.25">
      <c r="A48" s="401" t="s">
        <v>20</v>
      </c>
      <c r="B48" s="507"/>
      <c r="C48" s="344">
        <v>0</v>
      </c>
      <c r="D48" s="226">
        <v>2</v>
      </c>
      <c r="E48" s="226">
        <v>0</v>
      </c>
      <c r="F48" s="226">
        <v>0</v>
      </c>
      <c r="G48" s="226">
        <v>0</v>
      </c>
      <c r="H48" s="226">
        <v>0</v>
      </c>
      <c r="I48" s="226">
        <v>1</v>
      </c>
      <c r="J48" s="228">
        <f>SUM(C48:I48)</f>
        <v>3</v>
      </c>
    </row>
    <row r="49" spans="1:10" ht="35.25" customHeight="1" thickBot="1" x14ac:dyDescent="0.3">
      <c r="A49" s="427" t="s">
        <v>133</v>
      </c>
      <c r="B49" s="501"/>
      <c r="C49" s="345">
        <v>1</v>
      </c>
      <c r="D49" s="230">
        <v>2</v>
      </c>
      <c r="E49" s="230">
        <v>1</v>
      </c>
      <c r="F49" s="230">
        <v>2</v>
      </c>
      <c r="G49" s="230">
        <v>1</v>
      </c>
      <c r="H49" s="230">
        <v>1</v>
      </c>
      <c r="I49" s="231">
        <v>1</v>
      </c>
      <c r="J49" s="232">
        <f>SUM(C49:I49)</f>
        <v>9</v>
      </c>
    </row>
    <row r="50" spans="1:10" ht="21.75" customHeight="1" x14ac:dyDescent="0.25">
      <c r="A50" s="52" t="s">
        <v>21</v>
      </c>
      <c r="B50" s="277"/>
      <c r="C50" s="52"/>
      <c r="D50" s="52"/>
      <c r="E50" s="52"/>
      <c r="F50" s="52"/>
      <c r="G50" s="52"/>
      <c r="H50" s="52"/>
      <c r="I50" s="52"/>
      <c r="J50" s="52"/>
    </row>
    <row r="51" spans="1:10" x14ac:dyDescent="0.25">
      <c r="A51" s="52"/>
      <c r="B51" s="52"/>
      <c r="C51" s="52"/>
      <c r="D51" s="52"/>
      <c r="E51" s="52"/>
      <c r="F51" s="52"/>
      <c r="G51" s="52"/>
      <c r="H51" s="52"/>
      <c r="I51" s="52"/>
      <c r="J51" s="52"/>
    </row>
    <row r="52" spans="1:10" ht="69" customHeight="1" x14ac:dyDescent="0.25">
      <c r="A52" s="502" t="s">
        <v>129</v>
      </c>
      <c r="B52" s="502"/>
      <c r="C52" s="502"/>
      <c r="D52" s="502"/>
      <c r="E52" s="502"/>
      <c r="F52" s="502"/>
      <c r="G52" s="502"/>
      <c r="H52" s="502"/>
      <c r="I52" s="502"/>
      <c r="J52" s="502"/>
    </row>
    <row r="53" spans="1:10" ht="51" customHeight="1" x14ac:dyDescent="0.25">
      <c r="A53" s="408" t="s">
        <v>164</v>
      </c>
      <c r="B53" s="408"/>
      <c r="C53" s="408"/>
      <c r="D53" s="408"/>
      <c r="E53" s="408"/>
      <c r="F53" s="408"/>
      <c r="G53" s="408"/>
      <c r="H53" s="408"/>
      <c r="I53" s="408"/>
      <c r="J53" s="408"/>
    </row>
    <row r="54" spans="1:10" ht="62.25" customHeight="1" x14ac:dyDescent="0.25">
      <c r="A54" s="408" t="s">
        <v>165</v>
      </c>
      <c r="B54" s="408"/>
      <c r="C54" s="408"/>
      <c r="D54" s="408"/>
      <c r="E54" s="408"/>
      <c r="F54" s="408"/>
      <c r="G54" s="408"/>
      <c r="H54" s="408"/>
      <c r="I54" s="408"/>
      <c r="J54" s="408"/>
    </row>
    <row r="55" spans="1:10" ht="27.75" customHeight="1" x14ac:dyDescent="0.25">
      <c r="A55" s="408" t="s">
        <v>166</v>
      </c>
      <c r="B55" s="408"/>
      <c r="C55" s="408"/>
      <c r="D55" s="408"/>
      <c r="E55" s="408"/>
      <c r="F55" s="408"/>
      <c r="G55" s="408"/>
      <c r="H55" s="408"/>
      <c r="I55" s="408"/>
      <c r="J55" s="408"/>
    </row>
    <row r="56" spans="1:10" ht="27.75" customHeight="1" x14ac:dyDescent="0.25"/>
  </sheetData>
  <mergeCells count="29">
    <mergeCell ref="A19:A20"/>
    <mergeCell ref="A1:J1"/>
    <mergeCell ref="A2:J2"/>
    <mergeCell ref="A3:B4"/>
    <mergeCell ref="C3:J3"/>
    <mergeCell ref="A5:A6"/>
    <mergeCell ref="A7:A8"/>
    <mergeCell ref="A9:A10"/>
    <mergeCell ref="A11:A12"/>
    <mergeCell ref="A13:A14"/>
    <mergeCell ref="A15:A16"/>
    <mergeCell ref="A17:A18"/>
    <mergeCell ref="A48:B48"/>
    <mergeCell ref="A21:A22"/>
    <mergeCell ref="A23:A24"/>
    <mergeCell ref="A25:A26"/>
    <mergeCell ref="A27:A28"/>
    <mergeCell ref="A29:A30"/>
    <mergeCell ref="A31:A32"/>
    <mergeCell ref="A33:A34"/>
    <mergeCell ref="A35:A36"/>
    <mergeCell ref="A37:A38"/>
    <mergeCell ref="A39:A40"/>
    <mergeCell ref="A47:B47"/>
    <mergeCell ref="A49:B49"/>
    <mergeCell ref="A52:J52"/>
    <mergeCell ref="A53:J53"/>
    <mergeCell ref="A54:J54"/>
    <mergeCell ref="A55:J55"/>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8"/>
  <sheetViews>
    <sheetView topLeftCell="A8" zoomScale="68" zoomScaleNormal="68" workbookViewId="0">
      <selection activeCell="C18" sqref="C18"/>
    </sheetView>
  </sheetViews>
  <sheetFormatPr baseColWidth="10" defaultRowHeight="15" x14ac:dyDescent="0.25"/>
  <cols>
    <col min="1" max="1" width="34.28515625" customWidth="1"/>
    <col min="2" max="2" width="10.5703125" style="55" customWidth="1"/>
    <col min="3" max="4" width="23" customWidth="1"/>
    <col min="5" max="5" width="27.5703125" customWidth="1"/>
    <col min="6" max="10" width="23" customWidth="1"/>
  </cols>
  <sheetData>
    <row r="1" spans="1:10" ht="46.5" customHeight="1" x14ac:dyDescent="0.25">
      <c r="A1" s="394" t="s">
        <v>136</v>
      </c>
      <c r="B1" s="394"/>
      <c r="C1" s="394"/>
      <c r="D1" s="394"/>
      <c r="E1" s="394"/>
      <c r="F1" s="394"/>
      <c r="G1" s="394"/>
      <c r="H1" s="394"/>
      <c r="I1" s="394"/>
      <c r="J1" s="394"/>
    </row>
    <row r="2" spans="1:10" ht="46.5" customHeight="1" thickBot="1" x14ac:dyDescent="0.3">
      <c r="A2" s="394" t="s">
        <v>137</v>
      </c>
      <c r="B2" s="394"/>
      <c r="C2" s="395"/>
      <c r="D2" s="395"/>
      <c r="E2" s="395"/>
      <c r="F2" s="395"/>
      <c r="G2" s="395"/>
      <c r="H2" s="395"/>
      <c r="I2" s="395"/>
      <c r="J2" s="395"/>
    </row>
    <row r="3" spans="1:10" ht="51.75" customHeight="1" thickBot="1" x14ac:dyDescent="0.3">
      <c r="A3" s="396" t="s">
        <v>22</v>
      </c>
      <c r="B3" s="397"/>
      <c r="C3" s="382" t="s">
        <v>1</v>
      </c>
      <c r="D3" s="382"/>
      <c r="E3" s="382"/>
      <c r="F3" s="382"/>
      <c r="G3" s="382"/>
      <c r="H3" s="382"/>
      <c r="I3" s="382"/>
      <c r="J3" s="383"/>
    </row>
    <row r="4" spans="1:10" ht="48" customHeight="1" thickBot="1" x14ac:dyDescent="0.3">
      <c r="A4" s="398"/>
      <c r="B4" s="399"/>
      <c r="C4" s="56" t="s">
        <v>2</v>
      </c>
      <c r="D4" s="57" t="s">
        <v>3</v>
      </c>
      <c r="E4" s="58" t="s">
        <v>4</v>
      </c>
      <c r="F4" s="58" t="s">
        <v>5</v>
      </c>
      <c r="G4" s="58" t="s">
        <v>6</v>
      </c>
      <c r="H4" s="58" t="s">
        <v>7</v>
      </c>
      <c r="I4" s="59" t="s">
        <v>8</v>
      </c>
      <c r="J4" s="60" t="s">
        <v>9</v>
      </c>
    </row>
    <row r="5" spans="1:10" ht="25.5" customHeight="1" x14ac:dyDescent="0.25">
      <c r="A5" s="400" t="s">
        <v>138</v>
      </c>
      <c r="B5" s="5" t="s">
        <v>17</v>
      </c>
      <c r="C5" s="61">
        <v>3</v>
      </c>
      <c r="D5" s="62">
        <v>7</v>
      </c>
      <c r="E5" s="62">
        <v>0</v>
      </c>
      <c r="F5" s="62">
        <v>0</v>
      </c>
      <c r="G5" s="62" t="s">
        <v>13</v>
      </c>
      <c r="H5" s="62" t="s">
        <v>13</v>
      </c>
      <c r="I5" s="63">
        <v>1</v>
      </c>
      <c r="J5" s="64">
        <f>SUM(C5:I5)</f>
        <v>11</v>
      </c>
    </row>
    <row r="6" spans="1:10" ht="25.5" customHeight="1" x14ac:dyDescent="0.25">
      <c r="A6" s="401"/>
      <c r="B6" s="65" t="s">
        <v>23</v>
      </c>
      <c r="C6" s="66">
        <f>C5/C$9</f>
        <v>1</v>
      </c>
      <c r="D6" s="66">
        <f>D5/D$9</f>
        <v>1</v>
      </c>
      <c r="E6" s="66" t="s">
        <v>14</v>
      </c>
      <c r="F6" s="66" t="s">
        <v>14</v>
      </c>
      <c r="G6" s="66" t="s">
        <v>14</v>
      </c>
      <c r="H6" s="67" t="s">
        <v>14</v>
      </c>
      <c r="I6" s="68">
        <f>I5/I$9</f>
        <v>0.25</v>
      </c>
      <c r="J6" s="69">
        <f>J5/J$9</f>
        <v>0.7857142857142857</v>
      </c>
    </row>
    <row r="7" spans="1:10" ht="25.5" customHeight="1" x14ac:dyDescent="0.25">
      <c r="A7" s="401" t="s">
        <v>139</v>
      </c>
      <c r="B7" s="70" t="s">
        <v>17</v>
      </c>
      <c r="C7" s="71">
        <v>0</v>
      </c>
      <c r="D7" s="71">
        <v>0</v>
      </c>
      <c r="E7" s="71">
        <v>0</v>
      </c>
      <c r="F7" s="71">
        <v>0</v>
      </c>
      <c r="G7" s="71" t="s">
        <v>13</v>
      </c>
      <c r="H7" s="71" t="s">
        <v>13</v>
      </c>
      <c r="I7" s="72">
        <v>3</v>
      </c>
      <c r="J7" s="73">
        <f>SUM(C7:I7)</f>
        <v>3</v>
      </c>
    </row>
    <row r="8" spans="1:10" ht="25.5" customHeight="1" x14ac:dyDescent="0.25">
      <c r="A8" s="401"/>
      <c r="B8" s="65" t="s">
        <v>23</v>
      </c>
      <c r="C8" s="74">
        <f>C7/C$9</f>
        <v>0</v>
      </c>
      <c r="D8" s="75">
        <f>D7/D$9</f>
        <v>0</v>
      </c>
      <c r="E8" s="75" t="s">
        <v>14</v>
      </c>
      <c r="F8" s="75" t="s">
        <v>14</v>
      </c>
      <c r="G8" s="76" t="s">
        <v>14</v>
      </c>
      <c r="H8" s="76" t="s">
        <v>14</v>
      </c>
      <c r="I8" s="77">
        <f>I7/I$9</f>
        <v>0.75</v>
      </c>
      <c r="J8" s="78">
        <f>J7/J$9</f>
        <v>0.21428571428571427</v>
      </c>
    </row>
    <row r="9" spans="1:10" ht="25.5" customHeight="1" x14ac:dyDescent="0.25">
      <c r="A9" s="387" t="s">
        <v>24</v>
      </c>
      <c r="B9" s="70" t="s">
        <v>17</v>
      </c>
      <c r="C9" s="79">
        <f>C5+C7</f>
        <v>3</v>
      </c>
      <c r="D9" s="80">
        <f t="shared" ref="D9:I9" si="0">D5+D7</f>
        <v>7</v>
      </c>
      <c r="E9" s="80">
        <f t="shared" si="0"/>
        <v>0</v>
      </c>
      <c r="F9" s="80">
        <f t="shared" si="0"/>
        <v>0</v>
      </c>
      <c r="G9" s="80" t="s">
        <v>13</v>
      </c>
      <c r="H9" s="80" t="s">
        <v>13</v>
      </c>
      <c r="I9" s="81">
        <f t="shared" si="0"/>
        <v>4</v>
      </c>
      <c r="J9" s="82">
        <f>SUM(C9:I9)</f>
        <v>14</v>
      </c>
    </row>
    <row r="10" spans="1:10" ht="25.5" customHeight="1" thickBot="1" x14ac:dyDescent="0.3">
      <c r="A10" s="388"/>
      <c r="B10" s="83" t="s">
        <v>23</v>
      </c>
      <c r="C10" s="84">
        <f>C9/C$9</f>
        <v>1</v>
      </c>
      <c r="D10" s="85">
        <f t="shared" ref="D10:J10" si="1">D9/D$9</f>
        <v>1</v>
      </c>
      <c r="E10" s="85" t="s">
        <v>14</v>
      </c>
      <c r="F10" s="85" t="s">
        <v>14</v>
      </c>
      <c r="G10" s="85" t="s">
        <v>14</v>
      </c>
      <c r="H10" s="86" t="s">
        <v>14</v>
      </c>
      <c r="I10" s="87">
        <f t="shared" si="1"/>
        <v>1</v>
      </c>
      <c r="J10" s="88">
        <f t="shared" si="1"/>
        <v>1</v>
      </c>
    </row>
    <row r="11" spans="1:10" ht="39.75" customHeight="1" thickBot="1" x14ac:dyDescent="0.3">
      <c r="A11" s="89"/>
      <c r="B11" s="90"/>
      <c r="C11" s="91"/>
      <c r="D11" s="91"/>
      <c r="E11" s="91"/>
      <c r="F11" s="91"/>
      <c r="G11" s="92"/>
      <c r="H11" s="92"/>
      <c r="I11" s="91"/>
      <c r="J11" s="91"/>
    </row>
    <row r="12" spans="1:10" ht="39" customHeight="1" x14ac:dyDescent="0.25">
      <c r="A12" s="374" t="s">
        <v>19</v>
      </c>
      <c r="B12" s="375"/>
      <c r="C12" s="375"/>
      <c r="D12" s="93"/>
      <c r="E12" s="93"/>
      <c r="F12" s="93"/>
      <c r="G12" s="93"/>
      <c r="H12" s="93"/>
      <c r="I12" s="93"/>
      <c r="J12" s="94"/>
    </row>
    <row r="13" spans="1:10" ht="39" customHeight="1" x14ac:dyDescent="0.25">
      <c r="A13" s="389" t="s">
        <v>20</v>
      </c>
      <c r="B13" s="390"/>
      <c r="C13" s="45">
        <v>1</v>
      </c>
      <c r="D13" s="95">
        <v>2</v>
      </c>
      <c r="E13" s="95">
        <v>1</v>
      </c>
      <c r="F13" s="95">
        <v>1</v>
      </c>
      <c r="G13" s="95">
        <v>0</v>
      </c>
      <c r="H13" s="95">
        <v>0</v>
      </c>
      <c r="I13" s="95">
        <v>1</v>
      </c>
      <c r="J13" s="96">
        <f>SUM(C13:I13)</f>
        <v>6</v>
      </c>
    </row>
    <row r="14" spans="1:10" ht="39" customHeight="1" thickBot="1" x14ac:dyDescent="0.3">
      <c r="A14" s="391" t="s">
        <v>133</v>
      </c>
      <c r="B14" s="392"/>
      <c r="C14" s="97">
        <v>1</v>
      </c>
      <c r="D14" s="98">
        <v>2</v>
      </c>
      <c r="E14" s="98">
        <v>1</v>
      </c>
      <c r="F14" s="98">
        <v>2</v>
      </c>
      <c r="G14" s="98">
        <v>1</v>
      </c>
      <c r="H14" s="98">
        <v>1</v>
      </c>
      <c r="I14" s="99">
        <v>1</v>
      </c>
      <c r="J14" s="100">
        <f>SUM(C14:I14)</f>
        <v>9</v>
      </c>
    </row>
    <row r="15" spans="1:10" ht="31.5" customHeight="1" x14ac:dyDescent="0.25">
      <c r="A15" s="52" t="s">
        <v>21</v>
      </c>
      <c r="B15" s="53"/>
      <c r="C15" s="54"/>
      <c r="D15" s="54"/>
      <c r="E15" s="54"/>
      <c r="F15" s="54"/>
      <c r="G15" s="54"/>
      <c r="H15" s="54"/>
      <c r="I15" s="54"/>
      <c r="J15" s="54"/>
    </row>
    <row r="16" spans="1:10" ht="16.5" customHeight="1" x14ac:dyDescent="0.25">
      <c r="B16" s="53"/>
      <c r="C16" s="101"/>
      <c r="D16" s="101"/>
      <c r="E16" s="101"/>
      <c r="F16" s="101"/>
      <c r="G16" s="101"/>
      <c r="H16" s="101"/>
      <c r="I16" s="101"/>
      <c r="J16" s="101"/>
    </row>
    <row r="17" spans="1:10" s="102" customFormat="1" ht="51.75" customHeight="1" x14ac:dyDescent="0.25">
      <c r="A17" s="393" t="s">
        <v>25</v>
      </c>
      <c r="B17" s="393"/>
      <c r="C17" s="393"/>
      <c r="D17" s="393"/>
      <c r="E17" s="393"/>
      <c r="F17" s="393"/>
      <c r="G17" s="393"/>
      <c r="H17" s="393"/>
      <c r="I17" s="393"/>
      <c r="J17" s="393"/>
    </row>
    <row r="18" spans="1:10" ht="42" customHeight="1" x14ac:dyDescent="0.25">
      <c r="A18" s="52" t="s">
        <v>159</v>
      </c>
      <c r="B18" s="52"/>
      <c r="C18" s="52"/>
      <c r="D18" s="52"/>
      <c r="E18" s="52"/>
      <c r="F18" s="52"/>
      <c r="G18" s="52"/>
      <c r="H18" s="52"/>
      <c r="I18" s="52"/>
      <c r="J18" s="52"/>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7"/>
  <sheetViews>
    <sheetView zoomScale="60" zoomScaleNormal="60" workbookViewId="0">
      <selection activeCell="A28" sqref="A28"/>
    </sheetView>
  </sheetViews>
  <sheetFormatPr baseColWidth="10" defaultRowHeight="15" x14ac:dyDescent="0.25"/>
  <cols>
    <col min="1" max="1" width="32.42578125" customWidth="1"/>
    <col min="2" max="2" width="13.28515625" style="5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409" t="s">
        <v>140</v>
      </c>
      <c r="B1" s="409"/>
      <c r="C1" s="409"/>
      <c r="D1" s="409"/>
      <c r="E1" s="409"/>
      <c r="F1" s="409"/>
      <c r="G1" s="409"/>
      <c r="H1" s="409"/>
      <c r="I1" s="409"/>
      <c r="J1" s="409"/>
    </row>
    <row r="2" spans="1:10" ht="45" customHeight="1" thickBot="1" x14ac:dyDescent="0.3">
      <c r="A2" s="409" t="s">
        <v>134</v>
      </c>
      <c r="B2" s="409"/>
      <c r="C2" s="410"/>
      <c r="D2" s="410"/>
      <c r="E2" s="410"/>
      <c r="F2" s="410"/>
      <c r="G2" s="410"/>
      <c r="H2" s="410"/>
      <c r="I2" s="410"/>
      <c r="J2" s="410"/>
    </row>
    <row r="3" spans="1:10" ht="51.75" customHeight="1" thickBot="1" x14ac:dyDescent="0.3">
      <c r="A3" s="404" t="s">
        <v>26</v>
      </c>
      <c r="B3" s="411"/>
      <c r="C3" s="414" t="s">
        <v>1</v>
      </c>
      <c r="D3" s="415"/>
      <c r="E3" s="415"/>
      <c r="F3" s="415"/>
      <c r="G3" s="415"/>
      <c r="H3" s="415"/>
      <c r="I3" s="415"/>
      <c r="J3" s="416"/>
    </row>
    <row r="4" spans="1:10" ht="48" customHeight="1" thickBot="1" x14ac:dyDescent="0.3">
      <c r="A4" s="412"/>
      <c r="B4" s="413"/>
      <c r="C4" s="103" t="s">
        <v>2</v>
      </c>
      <c r="D4" s="104" t="s">
        <v>3</v>
      </c>
      <c r="E4" s="105" t="s">
        <v>63</v>
      </c>
      <c r="F4" s="105" t="s">
        <v>5</v>
      </c>
      <c r="G4" s="104" t="s">
        <v>6</v>
      </c>
      <c r="H4" s="105" t="s">
        <v>7</v>
      </c>
      <c r="I4" s="106" t="s">
        <v>8</v>
      </c>
      <c r="J4" s="107" t="s">
        <v>9</v>
      </c>
    </row>
    <row r="5" spans="1:10" ht="25.5" customHeight="1" x14ac:dyDescent="0.25">
      <c r="A5" s="417" t="s">
        <v>36</v>
      </c>
      <c r="B5" s="5" t="s">
        <v>17</v>
      </c>
      <c r="C5" s="108" t="s">
        <v>13</v>
      </c>
      <c r="D5" s="109">
        <v>732</v>
      </c>
      <c r="E5" s="109">
        <v>59</v>
      </c>
      <c r="F5" s="109">
        <v>5</v>
      </c>
      <c r="G5" s="109" t="s">
        <v>13</v>
      </c>
      <c r="H5" s="109" t="s">
        <v>13</v>
      </c>
      <c r="I5" s="110">
        <v>193</v>
      </c>
      <c r="J5" s="111">
        <f>SUM(C5:I5)</f>
        <v>989</v>
      </c>
    </row>
    <row r="6" spans="1:10" ht="25.5" customHeight="1" x14ac:dyDescent="0.25">
      <c r="A6" s="418"/>
      <c r="B6" s="65" t="s">
        <v>23</v>
      </c>
      <c r="C6" s="74" t="s">
        <v>14</v>
      </c>
      <c r="D6" s="75">
        <f>D5/D$11</f>
        <v>0.52211126961483589</v>
      </c>
      <c r="E6" s="75">
        <f>E5/E$11</f>
        <v>0.56730769230769229</v>
      </c>
      <c r="F6" s="75">
        <f>F5/F$11</f>
        <v>0.7142857142857143</v>
      </c>
      <c r="G6" s="75" t="s">
        <v>14</v>
      </c>
      <c r="H6" s="76" t="s">
        <v>14</v>
      </c>
      <c r="I6" s="77">
        <f>I5/I$11</f>
        <v>0.55300859598853869</v>
      </c>
      <c r="J6" s="112">
        <f>J5/J$11</f>
        <v>0.53114930182599351</v>
      </c>
    </row>
    <row r="7" spans="1:10" ht="25.5" customHeight="1" x14ac:dyDescent="0.25">
      <c r="A7" s="419" t="s">
        <v>37</v>
      </c>
      <c r="B7" s="13" t="s">
        <v>17</v>
      </c>
      <c r="C7" s="113" t="s">
        <v>13</v>
      </c>
      <c r="D7" s="114">
        <v>670</v>
      </c>
      <c r="E7" s="114">
        <v>45</v>
      </c>
      <c r="F7" s="114">
        <v>2</v>
      </c>
      <c r="G7" s="114" t="s">
        <v>13</v>
      </c>
      <c r="H7" s="114" t="s">
        <v>13</v>
      </c>
      <c r="I7" s="115">
        <v>156</v>
      </c>
      <c r="J7" s="116">
        <f>SUM(C7:I7)</f>
        <v>873</v>
      </c>
    </row>
    <row r="8" spans="1:10" ht="25.5" customHeight="1" x14ac:dyDescent="0.25">
      <c r="A8" s="418"/>
      <c r="B8" s="65" t="s">
        <v>23</v>
      </c>
      <c r="C8" s="74" t="s">
        <v>14</v>
      </c>
      <c r="D8" s="75">
        <f>D7/D$11</f>
        <v>0.47788873038516405</v>
      </c>
      <c r="E8" s="75">
        <f>E7/E$11</f>
        <v>0.43269230769230771</v>
      </c>
      <c r="F8" s="75">
        <f>F7/F$11</f>
        <v>0.2857142857142857</v>
      </c>
      <c r="G8" s="75" t="s">
        <v>14</v>
      </c>
      <c r="H8" s="76" t="s">
        <v>14</v>
      </c>
      <c r="I8" s="77">
        <f>I7/I$11</f>
        <v>0.44699140401146131</v>
      </c>
      <c r="J8" s="112">
        <f>J7/J$11</f>
        <v>0.46885069817400643</v>
      </c>
    </row>
    <row r="9" spans="1:10" ht="25.5" customHeight="1" x14ac:dyDescent="0.25">
      <c r="A9" s="402" t="s">
        <v>12</v>
      </c>
      <c r="B9" s="70" t="s">
        <v>17</v>
      </c>
      <c r="C9" s="117" t="s">
        <v>13</v>
      </c>
      <c r="D9" s="118">
        <v>0</v>
      </c>
      <c r="E9" s="118">
        <v>0</v>
      </c>
      <c r="F9" s="118">
        <v>0</v>
      </c>
      <c r="G9" s="118" t="s">
        <v>13</v>
      </c>
      <c r="H9" s="118" t="s">
        <v>13</v>
      </c>
      <c r="I9" s="119">
        <v>0</v>
      </c>
      <c r="J9" s="120">
        <v>0</v>
      </c>
    </row>
    <row r="10" spans="1:10" ht="25.5" customHeight="1" thickBot="1" x14ac:dyDescent="0.3">
      <c r="A10" s="403"/>
      <c r="B10" s="83" t="s">
        <v>23</v>
      </c>
      <c r="C10" s="121" t="s">
        <v>14</v>
      </c>
      <c r="D10" s="122">
        <f>D9/D$11</f>
        <v>0</v>
      </c>
      <c r="E10" s="122">
        <f>E9/E$11</f>
        <v>0</v>
      </c>
      <c r="F10" s="122">
        <f>F9/F$11</f>
        <v>0</v>
      </c>
      <c r="G10" s="122" t="s">
        <v>14</v>
      </c>
      <c r="H10" s="122" t="s">
        <v>14</v>
      </c>
      <c r="I10" s="123">
        <f>I9/I$11</f>
        <v>0</v>
      </c>
      <c r="J10" s="123">
        <f>J9/J$11</f>
        <v>0</v>
      </c>
    </row>
    <row r="11" spans="1:10" ht="25.5" customHeight="1" x14ac:dyDescent="0.25">
      <c r="A11" s="404" t="s">
        <v>27</v>
      </c>
      <c r="B11" s="5" t="s">
        <v>17</v>
      </c>
      <c r="C11" s="124" t="s">
        <v>13</v>
      </c>
      <c r="D11" s="125">
        <f>D5+D7+D9</f>
        <v>1402</v>
      </c>
      <c r="E11" s="125">
        <f>E5+E7+E9</f>
        <v>104</v>
      </c>
      <c r="F11" s="125">
        <f>F5+F7+F9</f>
        <v>7</v>
      </c>
      <c r="G11" s="125" t="s">
        <v>13</v>
      </c>
      <c r="H11" s="125" t="s">
        <v>13</v>
      </c>
      <c r="I11" s="126">
        <f>I5+I7+I9</f>
        <v>349</v>
      </c>
      <c r="J11" s="127">
        <f>J5+J7+J9</f>
        <v>1862</v>
      </c>
    </row>
    <row r="12" spans="1:10" ht="25.5" customHeight="1" thickBot="1" x14ac:dyDescent="0.3">
      <c r="A12" s="405"/>
      <c r="B12" s="83" t="s">
        <v>23</v>
      </c>
      <c r="C12" s="84" t="s">
        <v>14</v>
      </c>
      <c r="D12" s="85">
        <f t="shared" ref="D12:I12" si="0">D11/D$11</f>
        <v>1</v>
      </c>
      <c r="E12" s="85">
        <f t="shared" si="0"/>
        <v>1</v>
      </c>
      <c r="F12" s="85">
        <f t="shared" si="0"/>
        <v>1</v>
      </c>
      <c r="G12" s="85" t="s">
        <v>14</v>
      </c>
      <c r="H12" s="85" t="s">
        <v>14</v>
      </c>
      <c r="I12" s="87">
        <f t="shared" si="0"/>
        <v>1</v>
      </c>
      <c r="J12" s="128">
        <f>J11/J$11</f>
        <v>1</v>
      </c>
    </row>
    <row r="13" spans="1:10" ht="36" customHeight="1" thickBot="1" x14ac:dyDescent="0.3">
      <c r="A13" s="129"/>
      <c r="B13" s="90"/>
      <c r="C13" s="91"/>
      <c r="D13" s="91"/>
      <c r="E13" s="91"/>
      <c r="F13" s="91"/>
      <c r="G13" s="91"/>
      <c r="H13" s="91"/>
      <c r="I13" s="91"/>
      <c r="J13" s="91"/>
    </row>
    <row r="14" spans="1:10" ht="41.25" customHeight="1" thickBot="1" x14ac:dyDescent="0.3">
      <c r="A14" s="130" t="s">
        <v>16</v>
      </c>
      <c r="B14" s="131" t="s">
        <v>17</v>
      </c>
      <c r="C14" s="132" t="s">
        <v>13</v>
      </c>
      <c r="D14" s="133">
        <v>0</v>
      </c>
      <c r="E14" s="133">
        <v>0</v>
      </c>
      <c r="F14" s="133">
        <v>1</v>
      </c>
      <c r="G14" s="133">
        <v>1204</v>
      </c>
      <c r="H14" s="133" t="s">
        <v>29</v>
      </c>
      <c r="I14" s="134">
        <v>0</v>
      </c>
      <c r="J14" s="135">
        <f>SUM(C14:I14)</f>
        <v>1205</v>
      </c>
    </row>
    <row r="15" spans="1:10" ht="51" customHeight="1" thickBot="1" x14ac:dyDescent="0.3">
      <c r="A15" s="136" t="s">
        <v>28</v>
      </c>
      <c r="B15" s="131" t="s">
        <v>17</v>
      </c>
      <c r="C15" s="137" t="s">
        <v>13</v>
      </c>
      <c r="D15" s="138">
        <f>D5+D7+D9+D14</f>
        <v>1402</v>
      </c>
      <c r="E15" s="138">
        <f>E5+E7+E9+E14</f>
        <v>104</v>
      </c>
      <c r="F15" s="138">
        <f>F5+F7+F9+F14</f>
        <v>8</v>
      </c>
      <c r="G15" s="138">
        <v>1204</v>
      </c>
      <c r="H15" s="138" t="s">
        <v>29</v>
      </c>
      <c r="I15" s="139">
        <f>I5+I7+I9+I14</f>
        <v>349</v>
      </c>
      <c r="J15" s="140">
        <f>SUM(C15:I15)</f>
        <v>3067</v>
      </c>
    </row>
    <row r="16" spans="1:10" ht="38.25" customHeight="1" thickBot="1" x14ac:dyDescent="0.3">
      <c r="A16" s="141"/>
      <c r="B16" s="142"/>
      <c r="C16" s="143"/>
      <c r="D16" s="143"/>
      <c r="E16" s="143"/>
      <c r="F16" s="143"/>
      <c r="G16" s="144"/>
      <c r="H16" s="143"/>
      <c r="I16" s="143"/>
      <c r="J16" s="145"/>
    </row>
    <row r="17" spans="1:10" ht="51" customHeight="1" thickBot="1" x14ac:dyDescent="0.3">
      <c r="A17" s="136" t="s">
        <v>30</v>
      </c>
      <c r="B17" s="146" t="s">
        <v>11</v>
      </c>
      <c r="C17" s="147" t="s">
        <v>14</v>
      </c>
      <c r="D17" s="148">
        <f t="shared" ref="D17:J17" si="1">D15/D19</f>
        <v>0.67209971236816879</v>
      </c>
      <c r="E17" s="148">
        <f t="shared" si="1"/>
        <v>0.81889763779527558</v>
      </c>
      <c r="F17" s="148">
        <f t="shared" si="1"/>
        <v>1</v>
      </c>
      <c r="G17" s="148">
        <f t="shared" si="1"/>
        <v>0.75628140703517588</v>
      </c>
      <c r="H17" s="149" t="s">
        <v>14</v>
      </c>
      <c r="I17" s="150">
        <f t="shared" si="1"/>
        <v>0.47289972899728999</v>
      </c>
      <c r="J17" s="151">
        <f t="shared" si="1"/>
        <v>0.58010213731794968</v>
      </c>
    </row>
    <row r="18" spans="1:10" ht="37.5" customHeight="1" thickBot="1" x14ac:dyDescent="0.3">
      <c r="A18" s="152"/>
      <c r="B18" s="142"/>
      <c r="C18" s="91"/>
      <c r="D18" s="91"/>
      <c r="E18" s="91"/>
      <c r="F18" s="91"/>
      <c r="G18" s="91"/>
      <c r="H18" s="91"/>
      <c r="I18" s="91"/>
      <c r="J18" s="91"/>
    </row>
    <row r="19" spans="1:10" ht="51" customHeight="1" thickBot="1" x14ac:dyDescent="0.3">
      <c r="A19" s="136" t="s">
        <v>31</v>
      </c>
      <c r="B19" s="131" t="s">
        <v>17</v>
      </c>
      <c r="C19" s="138">
        <v>736</v>
      </c>
      <c r="D19" s="138">
        <v>2086</v>
      </c>
      <c r="E19" s="138">
        <v>127</v>
      </c>
      <c r="F19" s="138">
        <v>8</v>
      </c>
      <c r="G19" s="138">
        <v>1592</v>
      </c>
      <c r="H19" s="138" t="s">
        <v>13</v>
      </c>
      <c r="I19" s="139">
        <v>738</v>
      </c>
      <c r="J19" s="140">
        <f>SUM(C19:I19)</f>
        <v>5287</v>
      </c>
    </row>
    <row r="20" spans="1:10" ht="57.75" customHeight="1" thickBot="1" x14ac:dyDescent="0.3"/>
    <row r="21" spans="1:10" ht="49.5" customHeight="1" x14ac:dyDescent="0.25">
      <c r="A21" s="406" t="s">
        <v>19</v>
      </c>
      <c r="B21" s="407"/>
      <c r="C21" s="407"/>
      <c r="D21" s="93"/>
      <c r="E21" s="93"/>
      <c r="F21" s="93"/>
      <c r="G21" s="93"/>
      <c r="H21" s="93"/>
      <c r="I21" s="93"/>
      <c r="J21" s="94"/>
    </row>
    <row r="22" spans="1:10" ht="45" customHeight="1" x14ac:dyDescent="0.25">
      <c r="A22" s="389" t="s">
        <v>20</v>
      </c>
      <c r="B22" s="390"/>
      <c r="C22" s="45">
        <v>0</v>
      </c>
      <c r="D22" s="95">
        <v>2</v>
      </c>
      <c r="E22" s="95">
        <v>1</v>
      </c>
      <c r="F22" s="95">
        <v>1</v>
      </c>
      <c r="G22" s="95">
        <v>1</v>
      </c>
      <c r="H22" s="95">
        <v>0</v>
      </c>
      <c r="I22" s="95">
        <v>1</v>
      </c>
      <c r="J22" s="96">
        <f>SUM(C22:I22)</f>
        <v>6</v>
      </c>
    </row>
    <row r="23" spans="1:10" ht="45" customHeight="1" thickBot="1" x14ac:dyDescent="0.3">
      <c r="A23" s="391" t="s">
        <v>133</v>
      </c>
      <c r="B23" s="392"/>
      <c r="C23" s="97">
        <v>1</v>
      </c>
      <c r="D23" s="98">
        <v>2</v>
      </c>
      <c r="E23" s="98">
        <v>1</v>
      </c>
      <c r="F23" s="98">
        <v>2</v>
      </c>
      <c r="G23" s="98">
        <v>1</v>
      </c>
      <c r="H23" s="98">
        <v>1</v>
      </c>
      <c r="I23" s="99">
        <v>1</v>
      </c>
      <c r="J23" s="100">
        <f>SUM(C23:I23)</f>
        <v>9</v>
      </c>
    </row>
    <row r="24" spans="1:10" ht="31.5" customHeight="1" x14ac:dyDescent="0.25">
      <c r="A24" s="52" t="s">
        <v>21</v>
      </c>
      <c r="B24" s="53"/>
      <c r="C24" s="54"/>
      <c r="D24" s="54"/>
      <c r="E24" s="54"/>
      <c r="F24" s="54"/>
      <c r="G24" s="54"/>
      <c r="H24" s="54"/>
      <c r="I24" s="54"/>
      <c r="J24" s="54"/>
    </row>
    <row r="25" spans="1:10" ht="16.5" customHeight="1" x14ac:dyDescent="0.25">
      <c r="B25" s="53"/>
      <c r="C25" s="101"/>
      <c r="D25" s="101"/>
      <c r="E25" s="101"/>
      <c r="F25" s="101"/>
      <c r="G25" s="101"/>
      <c r="H25" s="101"/>
      <c r="I25" s="101"/>
      <c r="J25" s="101"/>
    </row>
    <row r="26" spans="1:10" ht="45" customHeight="1" x14ac:dyDescent="0.25">
      <c r="A26" s="408" t="s">
        <v>32</v>
      </c>
      <c r="B26" s="408"/>
      <c r="C26" s="408"/>
      <c r="D26" s="408"/>
      <c r="E26" s="408"/>
      <c r="F26" s="408"/>
      <c r="G26" s="408"/>
      <c r="H26" s="408"/>
      <c r="I26" s="408"/>
      <c r="J26" s="408"/>
    </row>
    <row r="27" spans="1:10" ht="29.25" customHeight="1" x14ac:dyDescent="0.25">
      <c r="A27" s="153" t="s">
        <v>160</v>
      </c>
      <c r="B27" s="154"/>
      <c r="C27" s="154"/>
      <c r="D27" s="154"/>
      <c r="E27" s="154"/>
      <c r="F27" s="154"/>
      <c r="G27" s="154"/>
      <c r="H27" s="154"/>
      <c r="I27" s="154"/>
      <c r="J27" s="154"/>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46"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41"/>
  <sheetViews>
    <sheetView topLeftCell="A29" zoomScale="48" zoomScaleNormal="48" zoomScaleSheetLayoutView="71" workbookViewId="0">
      <selection activeCell="F5" sqref="F5"/>
    </sheetView>
  </sheetViews>
  <sheetFormatPr baseColWidth="10" defaultColWidth="11.42578125" defaultRowHeight="15" x14ac:dyDescent="0.25"/>
  <cols>
    <col min="1" max="1" width="36.7109375" customWidth="1"/>
    <col min="2" max="2" width="9.42578125" style="55" customWidth="1"/>
    <col min="3" max="4" width="13.140625" style="55" customWidth="1"/>
    <col min="5" max="26" width="13.140625" customWidth="1"/>
    <col min="27" max="16384" width="11.42578125" style="155"/>
  </cols>
  <sheetData>
    <row r="1" spans="1:26" ht="58.5" customHeight="1" x14ac:dyDescent="0.25">
      <c r="A1" s="454" t="s">
        <v>141</v>
      </c>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6" ht="32.25" customHeight="1" thickBot="1" x14ac:dyDescent="0.3">
      <c r="A2" s="454" t="s">
        <v>33</v>
      </c>
      <c r="B2" s="455"/>
      <c r="C2" s="455"/>
      <c r="D2" s="455"/>
      <c r="E2" s="455"/>
      <c r="F2" s="455"/>
      <c r="G2" s="455"/>
      <c r="H2" s="455"/>
      <c r="I2" s="455"/>
      <c r="J2" s="455"/>
      <c r="K2" s="455"/>
      <c r="L2" s="455"/>
      <c r="M2" s="455"/>
      <c r="N2" s="455"/>
      <c r="O2" s="455"/>
      <c r="P2" s="455"/>
      <c r="Q2" s="455"/>
      <c r="R2" s="455"/>
      <c r="S2" s="455"/>
      <c r="T2" s="455"/>
      <c r="U2" s="455"/>
      <c r="V2" s="455"/>
      <c r="W2" s="455"/>
      <c r="X2" s="455"/>
      <c r="Y2" s="455"/>
      <c r="Z2" s="455"/>
    </row>
    <row r="3" spans="1:26" ht="51.75" customHeight="1" thickBot="1" x14ac:dyDescent="0.3">
      <c r="A3" s="456" t="s">
        <v>34</v>
      </c>
      <c r="B3" s="457"/>
      <c r="C3" s="414" t="s">
        <v>1</v>
      </c>
      <c r="D3" s="415"/>
      <c r="E3" s="415"/>
      <c r="F3" s="415"/>
      <c r="G3" s="415"/>
      <c r="H3" s="415"/>
      <c r="I3" s="415"/>
      <c r="J3" s="415"/>
      <c r="K3" s="415"/>
      <c r="L3" s="415"/>
      <c r="M3" s="415"/>
      <c r="N3" s="415"/>
      <c r="O3" s="415"/>
      <c r="P3" s="415"/>
      <c r="Q3" s="415"/>
      <c r="R3" s="415"/>
      <c r="S3" s="415"/>
      <c r="T3" s="415"/>
      <c r="U3" s="415"/>
      <c r="V3" s="415"/>
      <c r="W3" s="415"/>
      <c r="X3" s="415"/>
      <c r="Y3" s="415"/>
      <c r="Z3" s="416"/>
    </row>
    <row r="4" spans="1:26" ht="66" customHeight="1" x14ac:dyDescent="0.25">
      <c r="A4" s="458"/>
      <c r="B4" s="459"/>
      <c r="C4" s="462" t="s">
        <v>153</v>
      </c>
      <c r="D4" s="450"/>
      <c r="E4" s="451"/>
      <c r="F4" s="462" t="s">
        <v>161</v>
      </c>
      <c r="G4" s="450"/>
      <c r="H4" s="451"/>
      <c r="I4" s="449" t="s">
        <v>4</v>
      </c>
      <c r="J4" s="450"/>
      <c r="K4" s="451"/>
      <c r="L4" s="449" t="s">
        <v>5</v>
      </c>
      <c r="M4" s="450"/>
      <c r="N4" s="451"/>
      <c r="O4" s="449" t="s">
        <v>6</v>
      </c>
      <c r="P4" s="450"/>
      <c r="Q4" s="451"/>
      <c r="R4" s="463" t="s">
        <v>142</v>
      </c>
      <c r="S4" s="464"/>
      <c r="T4" s="465"/>
      <c r="U4" s="449" t="s">
        <v>8</v>
      </c>
      <c r="V4" s="450"/>
      <c r="W4" s="451"/>
      <c r="X4" s="449" t="s">
        <v>9</v>
      </c>
      <c r="Y4" s="450"/>
      <c r="Z4" s="451"/>
    </row>
    <row r="5" spans="1:26" ht="48" customHeight="1" thickBot="1" x14ac:dyDescent="0.3">
      <c r="A5" s="460"/>
      <c r="B5" s="461"/>
      <c r="C5" s="156" t="s">
        <v>36</v>
      </c>
      <c r="D5" s="157" t="s">
        <v>37</v>
      </c>
      <c r="E5" s="158" t="s">
        <v>38</v>
      </c>
      <c r="F5" s="156" t="s">
        <v>36</v>
      </c>
      <c r="G5" s="157" t="s">
        <v>37</v>
      </c>
      <c r="H5" s="158" t="s">
        <v>38</v>
      </c>
      <c r="I5" s="156" t="s">
        <v>36</v>
      </c>
      <c r="J5" s="157" t="s">
        <v>37</v>
      </c>
      <c r="K5" s="158" t="s">
        <v>38</v>
      </c>
      <c r="L5" s="156" t="s">
        <v>36</v>
      </c>
      <c r="M5" s="157" t="s">
        <v>37</v>
      </c>
      <c r="N5" s="158" t="s">
        <v>38</v>
      </c>
      <c r="O5" s="156" t="s">
        <v>36</v>
      </c>
      <c r="P5" s="157" t="s">
        <v>37</v>
      </c>
      <c r="Q5" s="158" t="s">
        <v>38</v>
      </c>
      <c r="R5" s="156" t="s">
        <v>36</v>
      </c>
      <c r="S5" s="157" t="s">
        <v>37</v>
      </c>
      <c r="T5" s="158" t="s">
        <v>38</v>
      </c>
      <c r="U5" s="156" t="s">
        <v>36</v>
      </c>
      <c r="V5" s="157" t="s">
        <v>37</v>
      </c>
      <c r="W5" s="158" t="s">
        <v>38</v>
      </c>
      <c r="X5" s="156" t="s">
        <v>36</v>
      </c>
      <c r="Y5" s="157" t="s">
        <v>37</v>
      </c>
      <c r="Z5" s="158" t="s">
        <v>38</v>
      </c>
    </row>
    <row r="6" spans="1:26" ht="34.5" customHeight="1" x14ac:dyDescent="0.25">
      <c r="A6" s="452" t="s">
        <v>39</v>
      </c>
      <c r="B6" s="159" t="s">
        <v>10</v>
      </c>
      <c r="C6" s="160">
        <v>2</v>
      </c>
      <c r="D6" s="161">
        <v>1</v>
      </c>
      <c r="E6" s="162">
        <v>3</v>
      </c>
      <c r="F6" s="160">
        <v>3</v>
      </c>
      <c r="G6" s="161">
        <v>0</v>
      </c>
      <c r="H6" s="162">
        <v>3</v>
      </c>
      <c r="I6" s="160">
        <v>0</v>
      </c>
      <c r="J6" s="161">
        <v>0</v>
      </c>
      <c r="K6" s="162">
        <v>0</v>
      </c>
      <c r="L6" s="160">
        <v>0</v>
      </c>
      <c r="M6" s="161">
        <v>0</v>
      </c>
      <c r="N6" s="162">
        <v>0</v>
      </c>
      <c r="O6" s="160">
        <v>5</v>
      </c>
      <c r="P6" s="161">
        <v>3</v>
      </c>
      <c r="Q6" s="162">
        <v>8</v>
      </c>
      <c r="R6" s="160" t="s">
        <v>13</v>
      </c>
      <c r="S6" s="161" t="s">
        <v>13</v>
      </c>
      <c r="T6" s="162" t="s">
        <v>13</v>
      </c>
      <c r="U6" s="160">
        <v>3</v>
      </c>
      <c r="V6" s="161">
        <v>1</v>
      </c>
      <c r="W6" s="162">
        <v>4</v>
      </c>
      <c r="X6" s="160">
        <f>C6+F6+I6+L6+O6+U6</f>
        <v>13</v>
      </c>
      <c r="Y6" s="161">
        <f t="shared" ref="Y6:Z6" si="0">D6+G6+J6+M6+P6+V6</f>
        <v>5</v>
      </c>
      <c r="Z6" s="162">
        <f t="shared" si="0"/>
        <v>18</v>
      </c>
    </row>
    <row r="7" spans="1:26" ht="31.9" customHeight="1" x14ac:dyDescent="0.25">
      <c r="A7" s="444"/>
      <c r="B7" s="163" t="s">
        <v>11</v>
      </c>
      <c r="C7" s="164">
        <f t="shared" ref="C7:Z21" si="1">C6/C$28</f>
        <v>5.6980056980056983E-3</v>
      </c>
      <c r="D7" s="165">
        <f t="shared" si="1"/>
        <v>2.8735632183908046E-3</v>
      </c>
      <c r="E7" s="166">
        <f t="shared" si="1"/>
        <v>4.2918454935622317E-3</v>
      </c>
      <c r="F7" s="164">
        <f t="shared" si="1"/>
        <v>1.3953488372093023E-2</v>
      </c>
      <c r="G7" s="165">
        <f t="shared" si="1"/>
        <v>0</v>
      </c>
      <c r="H7" s="166">
        <f t="shared" si="1"/>
        <v>5.7803468208092483E-3</v>
      </c>
      <c r="I7" s="164">
        <f t="shared" si="1"/>
        <v>0</v>
      </c>
      <c r="J7" s="165">
        <f t="shared" si="1"/>
        <v>0</v>
      </c>
      <c r="K7" s="166">
        <f t="shared" si="1"/>
        <v>0</v>
      </c>
      <c r="L7" s="164">
        <f t="shared" si="1"/>
        <v>0</v>
      </c>
      <c r="M7" s="165">
        <f t="shared" si="1"/>
        <v>0</v>
      </c>
      <c r="N7" s="166">
        <f t="shared" si="1"/>
        <v>0</v>
      </c>
      <c r="O7" s="164">
        <f t="shared" si="1"/>
        <v>7.8988941548183249E-3</v>
      </c>
      <c r="P7" s="165">
        <f t="shared" si="1"/>
        <v>9.6153846153846159E-3</v>
      </c>
      <c r="Q7" s="166">
        <f t="shared" si="1"/>
        <v>8.4656084656084662E-3</v>
      </c>
      <c r="R7" s="164" t="s">
        <v>14</v>
      </c>
      <c r="S7" s="165" t="s">
        <v>14</v>
      </c>
      <c r="T7" s="166" t="s">
        <v>14</v>
      </c>
      <c r="U7" s="164">
        <f t="shared" si="1"/>
        <v>6.6666666666666671E-3</v>
      </c>
      <c r="V7" s="165">
        <f t="shared" si="1"/>
        <v>3.9840637450199202E-3</v>
      </c>
      <c r="W7" s="166">
        <f t="shared" si="1"/>
        <v>5.7061340941512127E-3</v>
      </c>
      <c r="X7" s="164">
        <f t="shared" si="1"/>
        <v>7.5537478210342826E-3</v>
      </c>
      <c r="Y7" s="165">
        <f t="shared" si="1"/>
        <v>3.9339103068450039E-3</v>
      </c>
      <c r="Z7" s="166">
        <f t="shared" si="1"/>
        <v>6.0160427807486629E-3</v>
      </c>
    </row>
    <row r="8" spans="1:26" ht="28.5" customHeight="1" x14ac:dyDescent="0.25">
      <c r="A8" s="453" t="s">
        <v>40</v>
      </c>
      <c r="B8" s="167" t="s">
        <v>10</v>
      </c>
      <c r="C8" s="168">
        <v>51</v>
      </c>
      <c r="D8" s="169">
        <v>53</v>
      </c>
      <c r="E8" s="170">
        <v>104</v>
      </c>
      <c r="F8" s="168">
        <v>38</v>
      </c>
      <c r="G8" s="169">
        <v>49</v>
      </c>
      <c r="H8" s="170">
        <v>87</v>
      </c>
      <c r="I8" s="168">
        <v>35</v>
      </c>
      <c r="J8" s="169">
        <v>19</v>
      </c>
      <c r="K8" s="170">
        <v>54</v>
      </c>
      <c r="L8" s="168">
        <v>1</v>
      </c>
      <c r="M8" s="169">
        <v>1</v>
      </c>
      <c r="N8" s="170">
        <v>2</v>
      </c>
      <c r="O8" s="168">
        <v>81</v>
      </c>
      <c r="P8" s="169">
        <v>40</v>
      </c>
      <c r="Q8" s="170">
        <v>121</v>
      </c>
      <c r="R8" s="168" t="s">
        <v>13</v>
      </c>
      <c r="S8" s="169" t="s">
        <v>13</v>
      </c>
      <c r="T8" s="170" t="s">
        <v>13</v>
      </c>
      <c r="U8" s="168">
        <v>76</v>
      </c>
      <c r="V8" s="169">
        <v>59</v>
      </c>
      <c r="W8" s="170">
        <v>135</v>
      </c>
      <c r="X8" s="168">
        <f t="shared" ref="X8:Z8" si="2">C8+F8+I8+L8+O8+U8</f>
        <v>282</v>
      </c>
      <c r="Y8" s="169">
        <f t="shared" si="2"/>
        <v>221</v>
      </c>
      <c r="Z8" s="170">
        <f t="shared" si="2"/>
        <v>503</v>
      </c>
    </row>
    <row r="9" spans="1:26" ht="31.5" customHeight="1" x14ac:dyDescent="0.25">
      <c r="A9" s="444"/>
      <c r="B9" s="163" t="s">
        <v>11</v>
      </c>
      <c r="C9" s="164">
        <f t="shared" ref="C9:Y9" si="3">C8/C$28</f>
        <v>0.14529914529914531</v>
      </c>
      <c r="D9" s="165">
        <f t="shared" si="3"/>
        <v>0.15229885057471265</v>
      </c>
      <c r="E9" s="166">
        <f t="shared" si="3"/>
        <v>0.14878397711015737</v>
      </c>
      <c r="F9" s="164">
        <f t="shared" si="3"/>
        <v>0.17674418604651163</v>
      </c>
      <c r="G9" s="165">
        <f t="shared" si="3"/>
        <v>0.16118421052631579</v>
      </c>
      <c r="H9" s="166">
        <f t="shared" si="3"/>
        <v>0.16763005780346821</v>
      </c>
      <c r="I9" s="164">
        <f t="shared" si="3"/>
        <v>0.5</v>
      </c>
      <c r="J9" s="165">
        <f t="shared" si="3"/>
        <v>0.34545454545454546</v>
      </c>
      <c r="K9" s="166">
        <f t="shared" si="3"/>
        <v>0.432</v>
      </c>
      <c r="L9" s="164">
        <f t="shared" si="3"/>
        <v>0.5</v>
      </c>
      <c r="M9" s="165">
        <f t="shared" si="3"/>
        <v>1</v>
      </c>
      <c r="N9" s="166">
        <f t="shared" si="3"/>
        <v>0.66666666666666663</v>
      </c>
      <c r="O9" s="164">
        <f t="shared" si="3"/>
        <v>0.12796208530805686</v>
      </c>
      <c r="P9" s="165">
        <f t="shared" si="3"/>
        <v>0.12820512820512819</v>
      </c>
      <c r="Q9" s="166">
        <f t="shared" si="3"/>
        <v>0.12804232804232804</v>
      </c>
      <c r="R9" s="164" t="s">
        <v>14</v>
      </c>
      <c r="S9" s="165" t="s">
        <v>14</v>
      </c>
      <c r="T9" s="166" t="s">
        <v>14</v>
      </c>
      <c r="U9" s="164">
        <f t="shared" si="3"/>
        <v>0.16888888888888889</v>
      </c>
      <c r="V9" s="165">
        <f t="shared" si="3"/>
        <v>0.23505976095617531</v>
      </c>
      <c r="W9" s="166">
        <f t="shared" si="3"/>
        <v>0.19258202567760344</v>
      </c>
      <c r="X9" s="164">
        <f t="shared" si="3"/>
        <v>0.16385822196397443</v>
      </c>
      <c r="Y9" s="165">
        <f t="shared" si="3"/>
        <v>0.17387883556254918</v>
      </c>
      <c r="Z9" s="166">
        <f t="shared" si="1"/>
        <v>0.16811497326203209</v>
      </c>
    </row>
    <row r="10" spans="1:26" ht="31.5" customHeight="1" x14ac:dyDescent="0.25">
      <c r="A10" s="453" t="s">
        <v>41</v>
      </c>
      <c r="B10" s="167" t="s">
        <v>10</v>
      </c>
      <c r="C10" s="168">
        <v>32</v>
      </c>
      <c r="D10" s="169">
        <v>51</v>
      </c>
      <c r="E10" s="170">
        <v>83</v>
      </c>
      <c r="F10" s="168">
        <v>28</v>
      </c>
      <c r="G10" s="169">
        <v>60</v>
      </c>
      <c r="H10" s="170">
        <v>88</v>
      </c>
      <c r="I10" s="168">
        <v>9</v>
      </c>
      <c r="J10" s="169">
        <v>7</v>
      </c>
      <c r="K10" s="170">
        <v>16</v>
      </c>
      <c r="L10" s="168">
        <v>0</v>
      </c>
      <c r="M10" s="169">
        <v>0</v>
      </c>
      <c r="N10" s="170">
        <v>0</v>
      </c>
      <c r="O10" s="168">
        <v>71</v>
      </c>
      <c r="P10" s="169">
        <v>36</v>
      </c>
      <c r="Q10" s="170">
        <v>107</v>
      </c>
      <c r="R10" s="168" t="s">
        <v>13</v>
      </c>
      <c r="S10" s="169" t="s">
        <v>13</v>
      </c>
      <c r="T10" s="170" t="s">
        <v>13</v>
      </c>
      <c r="U10" s="168">
        <v>58</v>
      </c>
      <c r="V10" s="169">
        <v>39</v>
      </c>
      <c r="W10" s="170">
        <v>97</v>
      </c>
      <c r="X10" s="168">
        <f t="shared" ref="X10:Z10" si="4">C10+F10+I10+L10+O10+U10</f>
        <v>198</v>
      </c>
      <c r="Y10" s="169">
        <f t="shared" si="4"/>
        <v>193</v>
      </c>
      <c r="Z10" s="170">
        <f t="shared" si="4"/>
        <v>391</v>
      </c>
    </row>
    <row r="11" spans="1:26" ht="31.5" customHeight="1" x14ac:dyDescent="0.25">
      <c r="A11" s="444"/>
      <c r="B11" s="163" t="s">
        <v>11</v>
      </c>
      <c r="C11" s="164">
        <f t="shared" ref="C11:Y11" si="5">C10/C$28</f>
        <v>9.1168091168091173E-2</v>
      </c>
      <c r="D11" s="165">
        <f t="shared" si="5"/>
        <v>0.14655172413793102</v>
      </c>
      <c r="E11" s="166">
        <f t="shared" si="5"/>
        <v>0.11874105865522175</v>
      </c>
      <c r="F11" s="164">
        <f t="shared" si="5"/>
        <v>0.13023255813953488</v>
      </c>
      <c r="G11" s="165">
        <f t="shared" si="5"/>
        <v>0.19736842105263158</v>
      </c>
      <c r="H11" s="166">
        <f t="shared" si="5"/>
        <v>0.16955684007707128</v>
      </c>
      <c r="I11" s="164">
        <f t="shared" si="5"/>
        <v>0.12857142857142856</v>
      </c>
      <c r="J11" s="165">
        <f t="shared" si="5"/>
        <v>0.12727272727272726</v>
      </c>
      <c r="K11" s="166">
        <f t="shared" si="5"/>
        <v>0.128</v>
      </c>
      <c r="L11" s="164">
        <f t="shared" si="5"/>
        <v>0</v>
      </c>
      <c r="M11" s="165">
        <f t="shared" si="5"/>
        <v>0</v>
      </c>
      <c r="N11" s="166">
        <f t="shared" si="5"/>
        <v>0</v>
      </c>
      <c r="O11" s="164">
        <f t="shared" si="5"/>
        <v>0.11216429699842022</v>
      </c>
      <c r="P11" s="165">
        <f t="shared" si="5"/>
        <v>0.11538461538461539</v>
      </c>
      <c r="Q11" s="166">
        <f t="shared" si="5"/>
        <v>0.11322751322751323</v>
      </c>
      <c r="R11" s="164" t="s">
        <v>14</v>
      </c>
      <c r="S11" s="165" t="s">
        <v>14</v>
      </c>
      <c r="T11" s="166" t="s">
        <v>14</v>
      </c>
      <c r="U11" s="164">
        <f t="shared" si="5"/>
        <v>0.12888888888888889</v>
      </c>
      <c r="V11" s="165">
        <f t="shared" si="5"/>
        <v>0.15537848605577689</v>
      </c>
      <c r="W11" s="166">
        <f t="shared" si="5"/>
        <v>0.13837375178316691</v>
      </c>
      <c r="X11" s="164">
        <f t="shared" si="5"/>
        <v>0.11504938988959908</v>
      </c>
      <c r="Y11" s="165">
        <f t="shared" si="5"/>
        <v>0.15184893784421716</v>
      </c>
      <c r="Z11" s="166">
        <f t="shared" si="1"/>
        <v>0.13068181818181818</v>
      </c>
    </row>
    <row r="12" spans="1:26" ht="31.5" customHeight="1" x14ac:dyDescent="0.25">
      <c r="A12" s="444" t="s">
        <v>42</v>
      </c>
      <c r="B12" s="167" t="s">
        <v>10</v>
      </c>
      <c r="C12" s="168">
        <v>36</v>
      </c>
      <c r="D12" s="169">
        <v>42</v>
      </c>
      <c r="E12" s="170">
        <v>78</v>
      </c>
      <c r="F12" s="168">
        <v>23</v>
      </c>
      <c r="G12" s="169">
        <v>36</v>
      </c>
      <c r="H12" s="170">
        <v>59</v>
      </c>
      <c r="I12" s="168">
        <v>4</v>
      </c>
      <c r="J12" s="169">
        <v>4</v>
      </c>
      <c r="K12" s="170">
        <v>8</v>
      </c>
      <c r="L12" s="168">
        <v>0</v>
      </c>
      <c r="M12" s="169">
        <v>0</v>
      </c>
      <c r="N12" s="170">
        <v>0</v>
      </c>
      <c r="O12" s="168">
        <v>78</v>
      </c>
      <c r="P12" s="169">
        <v>31</v>
      </c>
      <c r="Q12" s="170">
        <v>109</v>
      </c>
      <c r="R12" s="168" t="s">
        <v>13</v>
      </c>
      <c r="S12" s="169" t="s">
        <v>13</v>
      </c>
      <c r="T12" s="170" t="s">
        <v>13</v>
      </c>
      <c r="U12" s="168">
        <v>58</v>
      </c>
      <c r="V12" s="169">
        <v>27</v>
      </c>
      <c r="W12" s="170">
        <v>85</v>
      </c>
      <c r="X12" s="168">
        <f t="shared" ref="X12:Z12" si="6">C12+F12+I12+L12+O12+U12</f>
        <v>199</v>
      </c>
      <c r="Y12" s="169">
        <f t="shared" si="6"/>
        <v>140</v>
      </c>
      <c r="Z12" s="170">
        <f t="shared" si="6"/>
        <v>339</v>
      </c>
    </row>
    <row r="13" spans="1:26" ht="31.5" customHeight="1" x14ac:dyDescent="0.25">
      <c r="A13" s="444"/>
      <c r="B13" s="163" t="s">
        <v>11</v>
      </c>
      <c r="C13" s="164">
        <f t="shared" ref="C13:Y13" si="7">C12/C$28</f>
        <v>0.10256410256410256</v>
      </c>
      <c r="D13" s="165">
        <f t="shared" si="7"/>
        <v>0.1206896551724138</v>
      </c>
      <c r="E13" s="166">
        <f t="shared" si="7"/>
        <v>0.11158798283261803</v>
      </c>
      <c r="F13" s="164">
        <f t="shared" si="7"/>
        <v>0.10697674418604651</v>
      </c>
      <c r="G13" s="165">
        <f t="shared" si="7"/>
        <v>0.11842105263157894</v>
      </c>
      <c r="H13" s="166">
        <f t="shared" si="7"/>
        <v>0.11368015414258188</v>
      </c>
      <c r="I13" s="164">
        <f t="shared" si="7"/>
        <v>5.7142857142857141E-2</v>
      </c>
      <c r="J13" s="165">
        <f t="shared" si="7"/>
        <v>7.2727272727272724E-2</v>
      </c>
      <c r="K13" s="166">
        <f t="shared" si="7"/>
        <v>6.4000000000000001E-2</v>
      </c>
      <c r="L13" s="164">
        <f t="shared" si="7"/>
        <v>0</v>
      </c>
      <c r="M13" s="165">
        <f t="shared" si="7"/>
        <v>0</v>
      </c>
      <c r="N13" s="166">
        <f t="shared" si="7"/>
        <v>0</v>
      </c>
      <c r="O13" s="164">
        <f t="shared" si="7"/>
        <v>0.12322274881516587</v>
      </c>
      <c r="P13" s="165">
        <f t="shared" si="7"/>
        <v>9.9358974358974353E-2</v>
      </c>
      <c r="Q13" s="166">
        <f t="shared" si="7"/>
        <v>0.11534391534391535</v>
      </c>
      <c r="R13" s="164" t="s">
        <v>14</v>
      </c>
      <c r="S13" s="165" t="s">
        <v>14</v>
      </c>
      <c r="T13" s="166" t="s">
        <v>14</v>
      </c>
      <c r="U13" s="164">
        <f t="shared" si="7"/>
        <v>0.12888888888888889</v>
      </c>
      <c r="V13" s="165">
        <f t="shared" si="7"/>
        <v>0.10756972111553785</v>
      </c>
      <c r="W13" s="166">
        <f t="shared" si="7"/>
        <v>0.12125534950071326</v>
      </c>
      <c r="X13" s="164">
        <f t="shared" si="7"/>
        <v>0.11563044741429401</v>
      </c>
      <c r="Y13" s="165">
        <f t="shared" si="7"/>
        <v>0.11014948859166011</v>
      </c>
      <c r="Z13" s="166">
        <f t="shared" si="1"/>
        <v>0.11330213903743315</v>
      </c>
    </row>
    <row r="14" spans="1:26" ht="31.5" customHeight="1" x14ac:dyDescent="0.25">
      <c r="A14" s="444" t="s">
        <v>43</v>
      </c>
      <c r="B14" s="167" t="s">
        <v>10</v>
      </c>
      <c r="C14" s="168">
        <v>47</v>
      </c>
      <c r="D14" s="169">
        <v>50</v>
      </c>
      <c r="E14" s="170">
        <v>97</v>
      </c>
      <c r="F14" s="168">
        <v>24</v>
      </c>
      <c r="G14" s="169">
        <v>49</v>
      </c>
      <c r="H14" s="170">
        <v>73</v>
      </c>
      <c r="I14" s="168">
        <v>4</v>
      </c>
      <c r="J14" s="169">
        <v>5</v>
      </c>
      <c r="K14" s="170">
        <v>9</v>
      </c>
      <c r="L14" s="168">
        <v>0</v>
      </c>
      <c r="M14" s="169">
        <v>0</v>
      </c>
      <c r="N14" s="170">
        <v>0</v>
      </c>
      <c r="O14" s="168">
        <v>89</v>
      </c>
      <c r="P14" s="169">
        <v>45</v>
      </c>
      <c r="Q14" s="170">
        <v>134</v>
      </c>
      <c r="R14" s="168" t="s">
        <v>13</v>
      </c>
      <c r="S14" s="169" t="s">
        <v>13</v>
      </c>
      <c r="T14" s="170" t="s">
        <v>13</v>
      </c>
      <c r="U14" s="168">
        <v>62</v>
      </c>
      <c r="V14" s="169">
        <v>34</v>
      </c>
      <c r="W14" s="170">
        <v>96</v>
      </c>
      <c r="X14" s="168">
        <f t="shared" ref="X14:Z14" si="8">C14+F14+I14+L14+O14+U14</f>
        <v>226</v>
      </c>
      <c r="Y14" s="169">
        <f t="shared" si="8"/>
        <v>183</v>
      </c>
      <c r="Z14" s="170">
        <f t="shared" si="8"/>
        <v>409</v>
      </c>
    </row>
    <row r="15" spans="1:26" ht="31.5" customHeight="1" x14ac:dyDescent="0.25">
      <c r="A15" s="444"/>
      <c r="B15" s="163" t="s">
        <v>11</v>
      </c>
      <c r="C15" s="164">
        <f t="shared" ref="C15:Y15" si="9">C14/C$28</f>
        <v>0.13390313390313391</v>
      </c>
      <c r="D15" s="165">
        <f t="shared" si="9"/>
        <v>0.14367816091954022</v>
      </c>
      <c r="E15" s="166">
        <f t="shared" si="9"/>
        <v>0.13876967095851217</v>
      </c>
      <c r="F15" s="164">
        <f t="shared" si="9"/>
        <v>0.11162790697674418</v>
      </c>
      <c r="G15" s="165">
        <f t="shared" si="9"/>
        <v>0.16118421052631579</v>
      </c>
      <c r="H15" s="166">
        <f t="shared" si="9"/>
        <v>0.14065510597302505</v>
      </c>
      <c r="I15" s="164">
        <f t="shared" si="9"/>
        <v>5.7142857142857141E-2</v>
      </c>
      <c r="J15" s="165">
        <f t="shared" si="9"/>
        <v>9.0909090909090912E-2</v>
      </c>
      <c r="K15" s="166">
        <f t="shared" si="9"/>
        <v>7.1999999999999995E-2</v>
      </c>
      <c r="L15" s="164">
        <f t="shared" si="9"/>
        <v>0</v>
      </c>
      <c r="M15" s="165">
        <f t="shared" si="9"/>
        <v>0</v>
      </c>
      <c r="N15" s="166">
        <f t="shared" si="9"/>
        <v>0</v>
      </c>
      <c r="O15" s="164">
        <f t="shared" si="9"/>
        <v>0.14060031595576619</v>
      </c>
      <c r="P15" s="165">
        <f t="shared" si="9"/>
        <v>0.14423076923076922</v>
      </c>
      <c r="Q15" s="166">
        <f t="shared" si="9"/>
        <v>0.14179894179894179</v>
      </c>
      <c r="R15" s="164" t="s">
        <v>14</v>
      </c>
      <c r="S15" s="165" t="s">
        <v>14</v>
      </c>
      <c r="T15" s="166" t="s">
        <v>14</v>
      </c>
      <c r="U15" s="164">
        <f t="shared" si="9"/>
        <v>0.13777777777777778</v>
      </c>
      <c r="V15" s="165">
        <f t="shared" si="9"/>
        <v>0.13545816733067728</v>
      </c>
      <c r="W15" s="166">
        <f t="shared" si="9"/>
        <v>0.13694721825962911</v>
      </c>
      <c r="X15" s="164">
        <f t="shared" si="9"/>
        <v>0.13131900058105753</v>
      </c>
      <c r="Y15" s="165">
        <f t="shared" si="9"/>
        <v>0.14398111723052714</v>
      </c>
      <c r="Z15" s="166">
        <f t="shared" si="1"/>
        <v>0.13669786096256684</v>
      </c>
    </row>
    <row r="16" spans="1:26" ht="31.5" customHeight="1" x14ac:dyDescent="0.25">
      <c r="A16" s="444" t="s">
        <v>44</v>
      </c>
      <c r="B16" s="167" t="s">
        <v>10</v>
      </c>
      <c r="C16" s="168">
        <v>47</v>
      </c>
      <c r="D16" s="169">
        <v>50</v>
      </c>
      <c r="E16" s="170">
        <v>97</v>
      </c>
      <c r="F16" s="168">
        <v>21</v>
      </c>
      <c r="G16" s="169">
        <v>27</v>
      </c>
      <c r="H16" s="170">
        <v>48</v>
      </c>
      <c r="I16" s="168">
        <v>6</v>
      </c>
      <c r="J16" s="169">
        <v>4</v>
      </c>
      <c r="K16" s="170">
        <v>10</v>
      </c>
      <c r="L16" s="168">
        <v>0</v>
      </c>
      <c r="M16" s="169">
        <v>0</v>
      </c>
      <c r="N16" s="170">
        <v>0</v>
      </c>
      <c r="O16" s="168">
        <v>76</v>
      </c>
      <c r="P16" s="169">
        <v>38</v>
      </c>
      <c r="Q16" s="170">
        <v>114</v>
      </c>
      <c r="R16" s="168" t="s">
        <v>13</v>
      </c>
      <c r="S16" s="169" t="s">
        <v>13</v>
      </c>
      <c r="T16" s="170" t="s">
        <v>13</v>
      </c>
      <c r="U16" s="168">
        <v>63</v>
      </c>
      <c r="V16" s="169">
        <v>31</v>
      </c>
      <c r="W16" s="170">
        <v>94</v>
      </c>
      <c r="X16" s="168">
        <f t="shared" ref="X16:Z16" si="10">C16+F16+I16+L16+O16+U16</f>
        <v>213</v>
      </c>
      <c r="Y16" s="169">
        <f t="shared" si="10"/>
        <v>150</v>
      </c>
      <c r="Z16" s="170">
        <f t="shared" si="10"/>
        <v>363</v>
      </c>
    </row>
    <row r="17" spans="1:26" ht="31.5" customHeight="1" x14ac:dyDescent="0.25">
      <c r="A17" s="444"/>
      <c r="B17" s="163" t="s">
        <v>11</v>
      </c>
      <c r="C17" s="164">
        <f t="shared" ref="C17:Y17" si="11">C16/C$28</f>
        <v>0.13390313390313391</v>
      </c>
      <c r="D17" s="165">
        <f t="shared" si="11"/>
        <v>0.14367816091954022</v>
      </c>
      <c r="E17" s="166">
        <f t="shared" si="11"/>
        <v>0.13876967095851217</v>
      </c>
      <c r="F17" s="164">
        <f t="shared" si="11"/>
        <v>9.7674418604651161E-2</v>
      </c>
      <c r="G17" s="165">
        <f t="shared" si="11"/>
        <v>8.8815789473684209E-2</v>
      </c>
      <c r="H17" s="166">
        <f t="shared" si="11"/>
        <v>9.2485549132947972E-2</v>
      </c>
      <c r="I17" s="164">
        <f t="shared" si="11"/>
        <v>8.5714285714285715E-2</v>
      </c>
      <c r="J17" s="165">
        <f t="shared" si="11"/>
        <v>7.2727272727272724E-2</v>
      </c>
      <c r="K17" s="166">
        <f t="shared" si="11"/>
        <v>0.08</v>
      </c>
      <c r="L17" s="164">
        <f t="shared" si="11"/>
        <v>0</v>
      </c>
      <c r="M17" s="165">
        <f t="shared" si="11"/>
        <v>0</v>
      </c>
      <c r="N17" s="166">
        <f t="shared" si="11"/>
        <v>0</v>
      </c>
      <c r="O17" s="164">
        <f t="shared" si="11"/>
        <v>0.12006319115323855</v>
      </c>
      <c r="P17" s="165">
        <f t="shared" si="11"/>
        <v>0.12179487179487179</v>
      </c>
      <c r="Q17" s="166">
        <f t="shared" si="11"/>
        <v>0.12063492063492064</v>
      </c>
      <c r="R17" s="164" t="s">
        <v>14</v>
      </c>
      <c r="S17" s="165" t="s">
        <v>14</v>
      </c>
      <c r="T17" s="166" t="s">
        <v>14</v>
      </c>
      <c r="U17" s="164">
        <f t="shared" si="11"/>
        <v>0.14000000000000001</v>
      </c>
      <c r="V17" s="165">
        <f t="shared" si="11"/>
        <v>0.12350597609561753</v>
      </c>
      <c r="W17" s="166">
        <f t="shared" si="11"/>
        <v>0.1340941512125535</v>
      </c>
      <c r="X17" s="164">
        <f t="shared" si="11"/>
        <v>0.12376525276002324</v>
      </c>
      <c r="Y17" s="165">
        <f t="shared" si="11"/>
        <v>0.11801730920535011</v>
      </c>
      <c r="Z17" s="166">
        <f t="shared" si="1"/>
        <v>0.12132352941176471</v>
      </c>
    </row>
    <row r="18" spans="1:26" ht="31.5" customHeight="1" x14ac:dyDescent="0.25">
      <c r="A18" s="444" t="s">
        <v>45</v>
      </c>
      <c r="B18" s="167" t="s">
        <v>10</v>
      </c>
      <c r="C18" s="168">
        <v>40</v>
      </c>
      <c r="D18" s="169">
        <v>27</v>
      </c>
      <c r="E18" s="170">
        <v>67</v>
      </c>
      <c r="F18" s="168">
        <v>21</v>
      </c>
      <c r="G18" s="169">
        <v>26</v>
      </c>
      <c r="H18" s="170">
        <v>47</v>
      </c>
      <c r="I18" s="168">
        <v>2</v>
      </c>
      <c r="J18" s="169">
        <v>4</v>
      </c>
      <c r="K18" s="170">
        <v>6</v>
      </c>
      <c r="L18" s="168">
        <v>0</v>
      </c>
      <c r="M18" s="169">
        <v>0</v>
      </c>
      <c r="N18" s="170">
        <v>0</v>
      </c>
      <c r="O18" s="168">
        <v>87</v>
      </c>
      <c r="P18" s="169">
        <v>39</v>
      </c>
      <c r="Q18" s="170">
        <v>126</v>
      </c>
      <c r="R18" s="168" t="s">
        <v>13</v>
      </c>
      <c r="S18" s="169" t="s">
        <v>13</v>
      </c>
      <c r="T18" s="170" t="s">
        <v>13</v>
      </c>
      <c r="U18" s="168">
        <v>41</v>
      </c>
      <c r="V18" s="169">
        <v>24</v>
      </c>
      <c r="W18" s="170">
        <v>65</v>
      </c>
      <c r="X18" s="168">
        <f t="shared" ref="X18:Z18" si="12">C18+F18+I18+L18+O18+U18</f>
        <v>191</v>
      </c>
      <c r="Y18" s="169">
        <f t="shared" si="12"/>
        <v>120</v>
      </c>
      <c r="Z18" s="170">
        <f t="shared" si="12"/>
        <v>311</v>
      </c>
    </row>
    <row r="19" spans="1:26" ht="31.5" customHeight="1" x14ac:dyDescent="0.25">
      <c r="A19" s="444"/>
      <c r="B19" s="163" t="s">
        <v>11</v>
      </c>
      <c r="C19" s="164">
        <f t="shared" ref="C19:Y19" si="13">C18/C$28</f>
        <v>0.11396011396011396</v>
      </c>
      <c r="D19" s="165">
        <f t="shared" si="13"/>
        <v>7.7586206896551727E-2</v>
      </c>
      <c r="E19" s="166">
        <f t="shared" si="13"/>
        <v>9.5851216022889846E-2</v>
      </c>
      <c r="F19" s="164">
        <f t="shared" si="13"/>
        <v>9.7674418604651161E-2</v>
      </c>
      <c r="G19" s="165">
        <f t="shared" si="13"/>
        <v>8.5526315789473686E-2</v>
      </c>
      <c r="H19" s="166">
        <f t="shared" si="13"/>
        <v>9.05587668593449E-2</v>
      </c>
      <c r="I19" s="164">
        <f t="shared" si="13"/>
        <v>2.8571428571428571E-2</v>
      </c>
      <c r="J19" s="165">
        <f t="shared" si="13"/>
        <v>7.2727272727272724E-2</v>
      </c>
      <c r="K19" s="166">
        <f t="shared" si="13"/>
        <v>4.8000000000000001E-2</v>
      </c>
      <c r="L19" s="164">
        <f t="shared" si="13"/>
        <v>0</v>
      </c>
      <c r="M19" s="165">
        <f t="shared" si="13"/>
        <v>0</v>
      </c>
      <c r="N19" s="166">
        <f t="shared" si="13"/>
        <v>0</v>
      </c>
      <c r="O19" s="164">
        <f t="shared" si="13"/>
        <v>0.13744075829383887</v>
      </c>
      <c r="P19" s="165">
        <f t="shared" si="13"/>
        <v>0.125</v>
      </c>
      <c r="Q19" s="166">
        <f t="shared" si="13"/>
        <v>0.13333333333333333</v>
      </c>
      <c r="R19" s="164" t="s">
        <v>14</v>
      </c>
      <c r="S19" s="165" t="s">
        <v>14</v>
      </c>
      <c r="T19" s="166" t="s">
        <v>14</v>
      </c>
      <c r="U19" s="164">
        <f t="shared" si="13"/>
        <v>9.1111111111111115E-2</v>
      </c>
      <c r="V19" s="165">
        <f t="shared" si="13"/>
        <v>9.5617529880478086E-2</v>
      </c>
      <c r="W19" s="166">
        <f t="shared" si="13"/>
        <v>9.2724679029957208E-2</v>
      </c>
      <c r="X19" s="164">
        <f t="shared" si="13"/>
        <v>0.11098198721673445</v>
      </c>
      <c r="Y19" s="165">
        <f t="shared" si="13"/>
        <v>9.4413847364280101E-2</v>
      </c>
      <c r="Z19" s="166">
        <f t="shared" si="1"/>
        <v>0.10394385026737968</v>
      </c>
    </row>
    <row r="20" spans="1:26" ht="31.5" customHeight="1" x14ac:dyDescent="0.25">
      <c r="A20" s="444" t="s">
        <v>46</v>
      </c>
      <c r="B20" s="167" t="s">
        <v>10</v>
      </c>
      <c r="C20" s="168">
        <v>30</v>
      </c>
      <c r="D20" s="169">
        <v>24</v>
      </c>
      <c r="E20" s="170">
        <v>54</v>
      </c>
      <c r="F20" s="168">
        <v>19</v>
      </c>
      <c r="G20" s="169">
        <v>20</v>
      </c>
      <c r="H20" s="170">
        <v>39</v>
      </c>
      <c r="I20" s="168">
        <v>3</v>
      </c>
      <c r="J20" s="169">
        <v>3</v>
      </c>
      <c r="K20" s="170">
        <v>6</v>
      </c>
      <c r="L20" s="168">
        <v>0</v>
      </c>
      <c r="M20" s="169">
        <v>0</v>
      </c>
      <c r="N20" s="170">
        <v>0</v>
      </c>
      <c r="O20" s="168">
        <v>55</v>
      </c>
      <c r="P20" s="169">
        <v>19</v>
      </c>
      <c r="Q20" s="170">
        <v>74</v>
      </c>
      <c r="R20" s="168" t="s">
        <v>13</v>
      </c>
      <c r="S20" s="169" t="s">
        <v>13</v>
      </c>
      <c r="T20" s="170" t="s">
        <v>13</v>
      </c>
      <c r="U20" s="168">
        <v>41</v>
      </c>
      <c r="V20" s="169">
        <v>8</v>
      </c>
      <c r="W20" s="170">
        <v>49</v>
      </c>
      <c r="X20" s="168">
        <f t="shared" ref="X20:Z20" si="14">C20+F20+I20+L20+O20+U20</f>
        <v>148</v>
      </c>
      <c r="Y20" s="169">
        <f t="shared" si="14"/>
        <v>74</v>
      </c>
      <c r="Z20" s="170">
        <f t="shared" si="14"/>
        <v>222</v>
      </c>
    </row>
    <row r="21" spans="1:26" ht="31.5" customHeight="1" x14ac:dyDescent="0.25">
      <c r="A21" s="444"/>
      <c r="B21" s="163" t="s">
        <v>11</v>
      </c>
      <c r="C21" s="164">
        <f t="shared" ref="C21:Y21" si="15">C20/C$28</f>
        <v>8.5470085470085472E-2</v>
      </c>
      <c r="D21" s="165">
        <f t="shared" si="15"/>
        <v>6.8965517241379309E-2</v>
      </c>
      <c r="E21" s="166">
        <f t="shared" si="15"/>
        <v>7.7253218884120178E-2</v>
      </c>
      <c r="F21" s="164">
        <f t="shared" si="15"/>
        <v>8.8372093023255813E-2</v>
      </c>
      <c r="G21" s="165">
        <f t="shared" si="15"/>
        <v>6.5789473684210523E-2</v>
      </c>
      <c r="H21" s="166">
        <f t="shared" si="15"/>
        <v>7.5144508670520235E-2</v>
      </c>
      <c r="I21" s="164">
        <f t="shared" si="15"/>
        <v>4.2857142857142858E-2</v>
      </c>
      <c r="J21" s="165">
        <f t="shared" si="15"/>
        <v>5.4545454545454543E-2</v>
      </c>
      <c r="K21" s="166">
        <f t="shared" si="15"/>
        <v>4.8000000000000001E-2</v>
      </c>
      <c r="L21" s="164">
        <f t="shared" si="15"/>
        <v>0</v>
      </c>
      <c r="M21" s="165">
        <f t="shared" si="15"/>
        <v>0</v>
      </c>
      <c r="N21" s="166">
        <f t="shared" si="15"/>
        <v>0</v>
      </c>
      <c r="O21" s="164">
        <f t="shared" si="15"/>
        <v>8.6887835703001584E-2</v>
      </c>
      <c r="P21" s="165">
        <f t="shared" si="15"/>
        <v>6.0897435897435896E-2</v>
      </c>
      <c r="Q21" s="166">
        <f t="shared" si="15"/>
        <v>7.8306878306878311E-2</v>
      </c>
      <c r="R21" s="164" t="s">
        <v>14</v>
      </c>
      <c r="S21" s="165" t="s">
        <v>14</v>
      </c>
      <c r="T21" s="166" t="s">
        <v>14</v>
      </c>
      <c r="U21" s="164">
        <f t="shared" si="15"/>
        <v>9.1111111111111115E-2</v>
      </c>
      <c r="V21" s="165">
        <f t="shared" si="15"/>
        <v>3.1872509960159362E-2</v>
      </c>
      <c r="W21" s="166">
        <f t="shared" si="15"/>
        <v>6.9900142653352357E-2</v>
      </c>
      <c r="X21" s="164">
        <f t="shared" si="15"/>
        <v>8.5996513654851836E-2</v>
      </c>
      <c r="Y21" s="165">
        <f t="shared" si="15"/>
        <v>5.8221872541306056E-2</v>
      </c>
      <c r="Z21" s="166">
        <f t="shared" si="1"/>
        <v>7.419786096256685E-2</v>
      </c>
    </row>
    <row r="22" spans="1:26" ht="31.5" customHeight="1" x14ac:dyDescent="0.25">
      <c r="A22" s="444" t="s">
        <v>47</v>
      </c>
      <c r="B22" s="167" t="s">
        <v>10</v>
      </c>
      <c r="C22" s="168">
        <v>22</v>
      </c>
      <c r="D22" s="169">
        <v>16</v>
      </c>
      <c r="E22" s="170">
        <v>38</v>
      </c>
      <c r="F22" s="168">
        <v>16</v>
      </c>
      <c r="G22" s="169">
        <v>12</v>
      </c>
      <c r="H22" s="170">
        <v>28</v>
      </c>
      <c r="I22" s="168">
        <v>3</v>
      </c>
      <c r="J22" s="169">
        <v>1</v>
      </c>
      <c r="K22" s="170">
        <v>4</v>
      </c>
      <c r="L22" s="168">
        <v>0</v>
      </c>
      <c r="M22" s="169">
        <v>0</v>
      </c>
      <c r="N22" s="170">
        <v>0</v>
      </c>
      <c r="O22" s="168">
        <v>35</v>
      </c>
      <c r="P22" s="169">
        <v>21</v>
      </c>
      <c r="Q22" s="170">
        <v>56</v>
      </c>
      <c r="R22" s="168" t="s">
        <v>13</v>
      </c>
      <c r="S22" s="169" t="s">
        <v>13</v>
      </c>
      <c r="T22" s="170" t="s">
        <v>13</v>
      </c>
      <c r="U22" s="168">
        <v>21</v>
      </c>
      <c r="V22" s="169">
        <v>12</v>
      </c>
      <c r="W22" s="170">
        <v>33</v>
      </c>
      <c r="X22" s="168">
        <f t="shared" ref="X22:Z22" si="16">C22+F22+I22+L22+O22+U22</f>
        <v>97</v>
      </c>
      <c r="Y22" s="169">
        <f t="shared" si="16"/>
        <v>62</v>
      </c>
      <c r="Z22" s="170">
        <f t="shared" si="16"/>
        <v>159</v>
      </c>
    </row>
    <row r="23" spans="1:26" ht="31.5" customHeight="1" x14ac:dyDescent="0.25">
      <c r="A23" s="444"/>
      <c r="B23" s="163" t="s">
        <v>11</v>
      </c>
      <c r="C23" s="164">
        <f t="shared" ref="C23:Z29" si="17">C22/C$28</f>
        <v>6.2678062678062682E-2</v>
      </c>
      <c r="D23" s="165">
        <f t="shared" si="17"/>
        <v>4.5977011494252873E-2</v>
      </c>
      <c r="E23" s="166">
        <f t="shared" si="17"/>
        <v>5.4363376251788269E-2</v>
      </c>
      <c r="F23" s="164">
        <f t="shared" si="17"/>
        <v>7.441860465116279E-2</v>
      </c>
      <c r="G23" s="165">
        <f t="shared" si="17"/>
        <v>3.9473684210526314E-2</v>
      </c>
      <c r="H23" s="166">
        <f t="shared" si="17"/>
        <v>5.3949903660886318E-2</v>
      </c>
      <c r="I23" s="164">
        <f t="shared" si="17"/>
        <v>4.2857142857142858E-2</v>
      </c>
      <c r="J23" s="165">
        <f t="shared" si="17"/>
        <v>1.8181818181818181E-2</v>
      </c>
      <c r="K23" s="166">
        <f t="shared" si="17"/>
        <v>3.2000000000000001E-2</v>
      </c>
      <c r="L23" s="164">
        <f t="shared" si="17"/>
        <v>0</v>
      </c>
      <c r="M23" s="165">
        <f t="shared" si="17"/>
        <v>0</v>
      </c>
      <c r="N23" s="166">
        <f t="shared" si="17"/>
        <v>0</v>
      </c>
      <c r="O23" s="164">
        <f t="shared" si="17"/>
        <v>5.5292259083728278E-2</v>
      </c>
      <c r="P23" s="165">
        <f t="shared" si="17"/>
        <v>6.7307692307692304E-2</v>
      </c>
      <c r="Q23" s="166">
        <f t="shared" si="17"/>
        <v>5.9259259259259262E-2</v>
      </c>
      <c r="R23" s="164" t="s">
        <v>14</v>
      </c>
      <c r="S23" s="165" t="s">
        <v>14</v>
      </c>
      <c r="T23" s="166" t="s">
        <v>14</v>
      </c>
      <c r="U23" s="164">
        <f t="shared" si="17"/>
        <v>4.6666666666666669E-2</v>
      </c>
      <c r="V23" s="165">
        <f t="shared" si="17"/>
        <v>4.7808764940239043E-2</v>
      </c>
      <c r="W23" s="166">
        <f t="shared" si="17"/>
        <v>4.7075606276747506E-2</v>
      </c>
      <c r="X23" s="164">
        <f t="shared" si="17"/>
        <v>5.6362579895409645E-2</v>
      </c>
      <c r="Y23" s="165">
        <f t="shared" si="17"/>
        <v>4.878048780487805E-2</v>
      </c>
      <c r="Z23" s="166">
        <f t="shared" si="17"/>
        <v>5.3141711229946521E-2</v>
      </c>
    </row>
    <row r="24" spans="1:26" ht="31.5" customHeight="1" x14ac:dyDescent="0.25">
      <c r="A24" s="444" t="s">
        <v>143</v>
      </c>
      <c r="B24" s="167" t="s">
        <v>10</v>
      </c>
      <c r="C24" s="168">
        <v>44</v>
      </c>
      <c r="D24" s="169">
        <v>34</v>
      </c>
      <c r="E24" s="170">
        <v>78</v>
      </c>
      <c r="F24" s="168">
        <v>14</v>
      </c>
      <c r="G24" s="169">
        <v>12</v>
      </c>
      <c r="H24" s="170">
        <v>26</v>
      </c>
      <c r="I24" s="168">
        <v>4</v>
      </c>
      <c r="J24" s="169">
        <v>8</v>
      </c>
      <c r="K24" s="170">
        <v>12</v>
      </c>
      <c r="L24" s="168">
        <v>0</v>
      </c>
      <c r="M24" s="169">
        <v>0</v>
      </c>
      <c r="N24" s="170">
        <v>0</v>
      </c>
      <c r="O24" s="168">
        <v>23</v>
      </c>
      <c r="P24" s="169">
        <v>11</v>
      </c>
      <c r="Q24" s="170">
        <v>34</v>
      </c>
      <c r="R24" s="168" t="s">
        <v>13</v>
      </c>
      <c r="S24" s="169" t="s">
        <v>13</v>
      </c>
      <c r="T24" s="170" t="s">
        <v>13</v>
      </c>
      <c r="U24" s="168">
        <v>24</v>
      </c>
      <c r="V24" s="169">
        <v>14</v>
      </c>
      <c r="W24" s="170">
        <v>38</v>
      </c>
      <c r="X24" s="168">
        <f t="shared" ref="X24:Z24" si="18">C24+F24+I24+L24+O24+U24</f>
        <v>109</v>
      </c>
      <c r="Y24" s="169">
        <f t="shared" si="18"/>
        <v>79</v>
      </c>
      <c r="Z24" s="170">
        <f t="shared" si="18"/>
        <v>188</v>
      </c>
    </row>
    <row r="25" spans="1:26" ht="31.5" customHeight="1" x14ac:dyDescent="0.25">
      <c r="A25" s="444"/>
      <c r="B25" s="163" t="s">
        <v>11</v>
      </c>
      <c r="C25" s="164">
        <f t="shared" ref="C25:Y25" si="19">C24/C$28</f>
        <v>0.12535612535612536</v>
      </c>
      <c r="D25" s="165">
        <f t="shared" si="19"/>
        <v>9.7701149425287362E-2</v>
      </c>
      <c r="E25" s="166">
        <f t="shared" si="19"/>
        <v>0.11158798283261803</v>
      </c>
      <c r="F25" s="164">
        <f t="shared" si="19"/>
        <v>6.5116279069767441E-2</v>
      </c>
      <c r="G25" s="165">
        <f t="shared" si="19"/>
        <v>3.9473684210526314E-2</v>
      </c>
      <c r="H25" s="166">
        <f t="shared" si="19"/>
        <v>5.0096339113680152E-2</v>
      </c>
      <c r="I25" s="164">
        <f t="shared" si="19"/>
        <v>5.7142857142857141E-2</v>
      </c>
      <c r="J25" s="165">
        <f t="shared" si="19"/>
        <v>0.14545454545454545</v>
      </c>
      <c r="K25" s="166">
        <f t="shared" si="19"/>
        <v>9.6000000000000002E-2</v>
      </c>
      <c r="L25" s="164">
        <f t="shared" si="19"/>
        <v>0</v>
      </c>
      <c r="M25" s="165">
        <f t="shared" si="19"/>
        <v>0</v>
      </c>
      <c r="N25" s="166">
        <f t="shared" si="19"/>
        <v>0</v>
      </c>
      <c r="O25" s="164">
        <f t="shared" si="19"/>
        <v>3.6334913112164295E-2</v>
      </c>
      <c r="P25" s="165">
        <f t="shared" si="19"/>
        <v>3.5256410256410256E-2</v>
      </c>
      <c r="Q25" s="166">
        <f t="shared" si="19"/>
        <v>3.5978835978835978E-2</v>
      </c>
      <c r="R25" s="164" t="s">
        <v>14</v>
      </c>
      <c r="S25" s="165" t="s">
        <v>14</v>
      </c>
      <c r="T25" s="166" t="s">
        <v>14</v>
      </c>
      <c r="U25" s="164">
        <f t="shared" si="19"/>
        <v>5.3333333333333337E-2</v>
      </c>
      <c r="V25" s="165">
        <f t="shared" si="19"/>
        <v>5.5776892430278883E-2</v>
      </c>
      <c r="W25" s="166">
        <f t="shared" si="19"/>
        <v>5.4208273894436519E-2</v>
      </c>
      <c r="X25" s="164">
        <f t="shared" si="19"/>
        <v>6.3335270191748977E-2</v>
      </c>
      <c r="Y25" s="165">
        <f t="shared" si="19"/>
        <v>6.2155782848151063E-2</v>
      </c>
      <c r="Z25" s="166">
        <f t="shared" si="17"/>
        <v>6.2834224598930483E-2</v>
      </c>
    </row>
    <row r="26" spans="1:26" ht="31.5" customHeight="1" x14ac:dyDescent="0.25">
      <c r="A26" s="444" t="s">
        <v>144</v>
      </c>
      <c r="B26" s="167" t="s">
        <v>10</v>
      </c>
      <c r="C26" s="168">
        <v>0</v>
      </c>
      <c r="D26" s="169">
        <v>0</v>
      </c>
      <c r="E26" s="170">
        <v>0</v>
      </c>
      <c r="F26" s="168">
        <v>8</v>
      </c>
      <c r="G26" s="169">
        <v>13</v>
      </c>
      <c r="H26" s="170">
        <v>21</v>
      </c>
      <c r="I26" s="168">
        <v>0</v>
      </c>
      <c r="J26" s="169">
        <v>0</v>
      </c>
      <c r="K26" s="170">
        <v>0</v>
      </c>
      <c r="L26" s="168">
        <v>1</v>
      </c>
      <c r="M26" s="169">
        <v>0</v>
      </c>
      <c r="N26" s="170">
        <v>1</v>
      </c>
      <c r="O26" s="168">
        <v>33</v>
      </c>
      <c r="P26" s="169">
        <v>29</v>
      </c>
      <c r="Q26" s="170">
        <v>62</v>
      </c>
      <c r="R26" s="168" t="s">
        <v>13</v>
      </c>
      <c r="S26" s="169" t="s">
        <v>13</v>
      </c>
      <c r="T26" s="170" t="s">
        <v>13</v>
      </c>
      <c r="U26" s="168">
        <v>3</v>
      </c>
      <c r="V26" s="169">
        <v>2</v>
      </c>
      <c r="W26" s="170">
        <v>5</v>
      </c>
      <c r="X26" s="168">
        <f t="shared" ref="X26:Z26" si="20">C26+F26+I26+L26+O26+U26</f>
        <v>45</v>
      </c>
      <c r="Y26" s="169">
        <f t="shared" si="20"/>
        <v>44</v>
      </c>
      <c r="Z26" s="170">
        <f t="shared" si="20"/>
        <v>89</v>
      </c>
    </row>
    <row r="27" spans="1:26" ht="31.5" customHeight="1" thickBot="1" x14ac:dyDescent="0.3">
      <c r="A27" s="445"/>
      <c r="B27" s="171" t="s">
        <v>11</v>
      </c>
      <c r="C27" s="172">
        <f t="shared" ref="C27:Y27" si="21">C26/C$28</f>
        <v>0</v>
      </c>
      <c r="D27" s="173">
        <f t="shared" si="21"/>
        <v>0</v>
      </c>
      <c r="E27" s="174">
        <f t="shared" si="21"/>
        <v>0</v>
      </c>
      <c r="F27" s="172">
        <f t="shared" si="21"/>
        <v>3.7209302325581395E-2</v>
      </c>
      <c r="G27" s="173">
        <f t="shared" si="21"/>
        <v>4.2763157894736843E-2</v>
      </c>
      <c r="H27" s="174">
        <f t="shared" si="21"/>
        <v>4.046242774566474E-2</v>
      </c>
      <c r="I27" s="172">
        <f t="shared" si="21"/>
        <v>0</v>
      </c>
      <c r="J27" s="173">
        <f t="shared" si="21"/>
        <v>0</v>
      </c>
      <c r="K27" s="174">
        <f t="shared" si="21"/>
        <v>0</v>
      </c>
      <c r="L27" s="172">
        <f t="shared" si="21"/>
        <v>0.5</v>
      </c>
      <c r="M27" s="173">
        <f t="shared" si="21"/>
        <v>0</v>
      </c>
      <c r="N27" s="174">
        <f t="shared" si="21"/>
        <v>0.33333333333333331</v>
      </c>
      <c r="O27" s="172">
        <f t="shared" si="21"/>
        <v>5.2132701421800945E-2</v>
      </c>
      <c r="P27" s="173">
        <f t="shared" si="21"/>
        <v>9.2948717948717952E-2</v>
      </c>
      <c r="Q27" s="174">
        <f t="shared" si="21"/>
        <v>6.5608465608465602E-2</v>
      </c>
      <c r="R27" s="172" t="s">
        <v>14</v>
      </c>
      <c r="S27" s="173" t="s">
        <v>14</v>
      </c>
      <c r="T27" s="174" t="s">
        <v>14</v>
      </c>
      <c r="U27" s="172">
        <f t="shared" si="21"/>
        <v>6.6666666666666671E-3</v>
      </c>
      <c r="V27" s="173">
        <f t="shared" si="21"/>
        <v>7.9681274900398405E-3</v>
      </c>
      <c r="W27" s="174">
        <f t="shared" si="21"/>
        <v>7.1326676176890159E-3</v>
      </c>
      <c r="X27" s="172">
        <f t="shared" si="21"/>
        <v>2.6147588611272515E-2</v>
      </c>
      <c r="Y27" s="173">
        <f t="shared" si="21"/>
        <v>3.4618410700236038E-2</v>
      </c>
      <c r="Z27" s="174">
        <f t="shared" si="17"/>
        <v>2.9745989304812835E-2</v>
      </c>
    </row>
    <row r="28" spans="1:26" ht="31.5" customHeight="1" x14ac:dyDescent="0.25">
      <c r="A28" s="446" t="s">
        <v>48</v>
      </c>
      <c r="B28" s="159" t="s">
        <v>10</v>
      </c>
      <c r="C28" s="175">
        <v>351</v>
      </c>
      <c r="D28" s="176">
        <v>348</v>
      </c>
      <c r="E28" s="177">
        <v>699</v>
      </c>
      <c r="F28" s="175">
        <v>215</v>
      </c>
      <c r="G28" s="176">
        <v>304</v>
      </c>
      <c r="H28" s="177">
        <v>519</v>
      </c>
      <c r="I28" s="175">
        <v>70</v>
      </c>
      <c r="J28" s="176">
        <v>55</v>
      </c>
      <c r="K28" s="177">
        <v>125</v>
      </c>
      <c r="L28" s="175">
        <v>2</v>
      </c>
      <c r="M28" s="176">
        <v>1</v>
      </c>
      <c r="N28" s="177">
        <v>3</v>
      </c>
      <c r="O28" s="175">
        <v>633</v>
      </c>
      <c r="P28" s="176">
        <v>312</v>
      </c>
      <c r="Q28" s="177">
        <v>945</v>
      </c>
      <c r="R28" s="175">
        <v>0</v>
      </c>
      <c r="S28" s="176">
        <v>0</v>
      </c>
      <c r="T28" s="177">
        <v>0</v>
      </c>
      <c r="U28" s="175">
        <v>450</v>
      </c>
      <c r="V28" s="176">
        <v>251</v>
      </c>
      <c r="W28" s="177">
        <v>701</v>
      </c>
      <c r="X28" s="175">
        <f t="shared" ref="X28:Z28" si="22">C28+F28+I28+L28+O28+U28</f>
        <v>1721</v>
      </c>
      <c r="Y28" s="176">
        <f t="shared" si="22"/>
        <v>1271</v>
      </c>
      <c r="Z28" s="177">
        <f t="shared" si="22"/>
        <v>2992</v>
      </c>
    </row>
    <row r="29" spans="1:26" ht="31.5" customHeight="1" thickBot="1" x14ac:dyDescent="0.3">
      <c r="A29" s="447"/>
      <c r="B29" s="178" t="s">
        <v>11</v>
      </c>
      <c r="C29" s="179">
        <f t="shared" ref="C29:Y29" si="23">C28/C$28</f>
        <v>1</v>
      </c>
      <c r="D29" s="180">
        <f t="shared" si="23"/>
        <v>1</v>
      </c>
      <c r="E29" s="181">
        <f t="shared" si="23"/>
        <v>1</v>
      </c>
      <c r="F29" s="179">
        <f t="shared" si="23"/>
        <v>1</v>
      </c>
      <c r="G29" s="180">
        <f t="shared" si="23"/>
        <v>1</v>
      </c>
      <c r="H29" s="181">
        <f t="shared" si="23"/>
        <v>1</v>
      </c>
      <c r="I29" s="179">
        <f t="shared" si="23"/>
        <v>1</v>
      </c>
      <c r="J29" s="180">
        <f t="shared" si="23"/>
        <v>1</v>
      </c>
      <c r="K29" s="181">
        <f t="shared" si="23"/>
        <v>1</v>
      </c>
      <c r="L29" s="179">
        <f t="shared" si="23"/>
        <v>1</v>
      </c>
      <c r="M29" s="180">
        <f t="shared" si="23"/>
        <v>1</v>
      </c>
      <c r="N29" s="181">
        <f t="shared" si="23"/>
        <v>1</v>
      </c>
      <c r="O29" s="179">
        <f t="shared" si="23"/>
        <v>1</v>
      </c>
      <c r="P29" s="180">
        <f t="shared" si="23"/>
        <v>1</v>
      </c>
      <c r="Q29" s="181">
        <f t="shared" si="23"/>
        <v>1</v>
      </c>
      <c r="R29" s="179" t="s">
        <v>14</v>
      </c>
      <c r="S29" s="180" t="s">
        <v>14</v>
      </c>
      <c r="T29" s="181" t="s">
        <v>14</v>
      </c>
      <c r="U29" s="179">
        <f t="shared" si="23"/>
        <v>1</v>
      </c>
      <c r="V29" s="180">
        <f t="shared" si="23"/>
        <v>1</v>
      </c>
      <c r="W29" s="181">
        <f t="shared" si="23"/>
        <v>1</v>
      </c>
      <c r="X29" s="179">
        <f t="shared" si="23"/>
        <v>1</v>
      </c>
      <c r="Y29" s="180">
        <f t="shared" si="23"/>
        <v>1</v>
      </c>
      <c r="Z29" s="181">
        <f t="shared" si="17"/>
        <v>1</v>
      </c>
    </row>
    <row r="30" spans="1:26" ht="31.5" customHeight="1" thickBot="1" x14ac:dyDescent="0.3">
      <c r="A30" s="347"/>
      <c r="B30" s="129"/>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row>
    <row r="31" spans="1:26" ht="42" customHeight="1" x14ac:dyDescent="0.25">
      <c r="A31" s="183" t="s">
        <v>49</v>
      </c>
      <c r="B31" s="184" t="s">
        <v>17</v>
      </c>
      <c r="C31" s="185">
        <v>24</v>
      </c>
      <c r="D31" s="186">
        <v>13</v>
      </c>
      <c r="E31" s="184">
        <v>37</v>
      </c>
      <c r="F31" s="185">
        <v>8</v>
      </c>
      <c r="G31" s="186">
        <v>4</v>
      </c>
      <c r="H31" s="184">
        <v>12</v>
      </c>
      <c r="I31" s="185">
        <v>0</v>
      </c>
      <c r="J31" s="186">
        <v>0</v>
      </c>
      <c r="K31" s="184">
        <v>0</v>
      </c>
      <c r="L31" s="185">
        <v>3</v>
      </c>
      <c r="M31" s="186">
        <v>1</v>
      </c>
      <c r="N31" s="184">
        <v>4</v>
      </c>
      <c r="O31" s="185">
        <v>372</v>
      </c>
      <c r="P31" s="186">
        <v>275</v>
      </c>
      <c r="Q31" s="184">
        <v>647</v>
      </c>
      <c r="R31" s="185"/>
      <c r="S31" s="186"/>
      <c r="T31" s="184" t="s">
        <v>13</v>
      </c>
      <c r="U31" s="185">
        <v>25</v>
      </c>
      <c r="V31" s="186">
        <v>12</v>
      </c>
      <c r="W31" s="184">
        <v>37</v>
      </c>
      <c r="X31" s="185">
        <f t="shared" ref="X31:Y31" si="24">C31+F31+I31+L31+O31+R31+U31</f>
        <v>432</v>
      </c>
      <c r="Y31" s="186">
        <f t="shared" si="24"/>
        <v>305</v>
      </c>
      <c r="Z31" s="184">
        <f>E31+H31+K31+N31+Q31+W31</f>
        <v>737</v>
      </c>
    </row>
    <row r="32" spans="1:26" ht="43.5" customHeight="1" thickBot="1" x14ac:dyDescent="0.3">
      <c r="A32" s="187" t="s">
        <v>50</v>
      </c>
      <c r="B32" s="188" t="s">
        <v>17</v>
      </c>
      <c r="C32" s="448">
        <f>C33-(E28+E31)</f>
        <v>0</v>
      </c>
      <c r="D32" s="440"/>
      <c r="E32" s="440"/>
      <c r="F32" s="440">
        <f t="shared" ref="F32" si="25">F33-(H28+H31)</f>
        <v>1555</v>
      </c>
      <c r="G32" s="440"/>
      <c r="H32" s="440"/>
      <c r="I32" s="440">
        <f t="shared" ref="I32" si="26">I33-(K28+K31)</f>
        <v>2</v>
      </c>
      <c r="J32" s="440"/>
      <c r="K32" s="440"/>
      <c r="L32" s="440">
        <f t="shared" ref="L32" si="27">L33-(N28+N31)</f>
        <v>1</v>
      </c>
      <c r="M32" s="440"/>
      <c r="N32" s="440"/>
      <c r="O32" s="440">
        <f t="shared" ref="O32" si="28">O33-(Q28+Q31)</f>
        <v>0</v>
      </c>
      <c r="P32" s="440"/>
      <c r="Q32" s="440"/>
      <c r="R32" s="440" t="s">
        <v>13</v>
      </c>
      <c r="S32" s="440"/>
      <c r="T32" s="440"/>
      <c r="U32" s="440">
        <f t="shared" ref="U32" si="29">U33-(W28+W31)</f>
        <v>0</v>
      </c>
      <c r="V32" s="440"/>
      <c r="W32" s="440"/>
      <c r="X32" s="440">
        <f t="shared" ref="X32" si="30">X33-(Z28+Z31)</f>
        <v>1558</v>
      </c>
      <c r="Y32" s="440"/>
      <c r="Z32" s="440"/>
    </row>
    <row r="33" spans="1:26" ht="51.75" customHeight="1" thickBot="1" x14ac:dyDescent="0.3">
      <c r="A33" s="189" t="s">
        <v>18</v>
      </c>
      <c r="B33" s="146" t="s">
        <v>17</v>
      </c>
      <c r="C33" s="441">
        <v>736</v>
      </c>
      <c r="D33" s="442"/>
      <c r="E33" s="443"/>
      <c r="F33" s="441">
        <v>2086</v>
      </c>
      <c r="G33" s="442"/>
      <c r="H33" s="443"/>
      <c r="I33" s="441">
        <v>127</v>
      </c>
      <c r="J33" s="442"/>
      <c r="K33" s="443"/>
      <c r="L33" s="432">
        <v>8</v>
      </c>
      <c r="M33" s="432"/>
      <c r="N33" s="432"/>
      <c r="O33" s="432">
        <v>1592</v>
      </c>
      <c r="P33" s="432"/>
      <c r="Q33" s="432"/>
      <c r="R33" s="432" t="s">
        <v>13</v>
      </c>
      <c r="S33" s="432"/>
      <c r="T33" s="432"/>
      <c r="U33" s="432">
        <v>738</v>
      </c>
      <c r="V33" s="432"/>
      <c r="W33" s="432"/>
      <c r="X33" s="433">
        <f>C33+F33+I33+L33+O33+U33</f>
        <v>5287</v>
      </c>
      <c r="Y33" s="434"/>
      <c r="Z33" s="435"/>
    </row>
    <row r="34" spans="1:26" ht="30.6" customHeight="1" thickBot="1" x14ac:dyDescent="0.3">
      <c r="A34" s="190"/>
      <c r="B34" s="191"/>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row>
    <row r="35" spans="1:26" ht="36.75" customHeight="1" x14ac:dyDescent="0.25">
      <c r="A35" s="436" t="s">
        <v>19</v>
      </c>
      <c r="B35" s="437"/>
      <c r="C35" s="437"/>
      <c r="D35" s="437"/>
      <c r="E35" s="437"/>
      <c r="F35" s="438"/>
      <c r="G35" s="438"/>
      <c r="H35" s="438"/>
      <c r="I35" s="438"/>
      <c r="J35" s="438"/>
      <c r="K35" s="438"/>
      <c r="L35" s="438"/>
      <c r="M35" s="438"/>
      <c r="N35" s="438"/>
      <c r="O35" s="438"/>
      <c r="P35" s="438"/>
      <c r="Q35" s="438"/>
      <c r="R35" s="438"/>
      <c r="S35" s="438"/>
      <c r="T35" s="438"/>
      <c r="U35" s="438"/>
      <c r="V35" s="438"/>
      <c r="W35" s="438"/>
      <c r="X35" s="438"/>
      <c r="Y35" s="438"/>
      <c r="Z35" s="439"/>
    </row>
    <row r="36" spans="1:26" ht="44.25" customHeight="1" x14ac:dyDescent="0.25">
      <c r="A36" s="401" t="s">
        <v>20</v>
      </c>
      <c r="B36" s="431"/>
      <c r="C36" s="424">
        <v>1</v>
      </c>
      <c r="D36" s="425"/>
      <c r="E36" s="426"/>
      <c r="F36" s="424">
        <v>1</v>
      </c>
      <c r="G36" s="425"/>
      <c r="H36" s="426"/>
      <c r="I36" s="424">
        <v>1</v>
      </c>
      <c r="J36" s="425">
        <v>2</v>
      </c>
      <c r="K36" s="426">
        <v>2</v>
      </c>
      <c r="L36" s="424">
        <v>1</v>
      </c>
      <c r="M36" s="425">
        <v>2</v>
      </c>
      <c r="N36" s="426">
        <v>2</v>
      </c>
      <c r="O36" s="424">
        <v>1</v>
      </c>
      <c r="P36" s="425">
        <v>1</v>
      </c>
      <c r="Q36" s="426">
        <v>1</v>
      </c>
      <c r="R36" s="424">
        <v>0</v>
      </c>
      <c r="S36" s="425">
        <v>0</v>
      </c>
      <c r="T36" s="426">
        <v>0</v>
      </c>
      <c r="U36" s="424">
        <v>1</v>
      </c>
      <c r="V36" s="425">
        <v>3</v>
      </c>
      <c r="W36" s="426">
        <v>3</v>
      </c>
      <c r="X36" s="424">
        <f>C36+F36+I36+L36+O36+R36+U36</f>
        <v>6</v>
      </c>
      <c r="Y36" s="425">
        <f t="shared" ref="Y36:Z37" si="31">D36+G36+J36+M36+P36+S36+V36</f>
        <v>8</v>
      </c>
      <c r="Z36" s="426">
        <f t="shared" si="31"/>
        <v>8</v>
      </c>
    </row>
    <row r="37" spans="1:26" ht="44.25" customHeight="1" thickBot="1" x14ac:dyDescent="0.3">
      <c r="A37" s="427" t="s">
        <v>133</v>
      </c>
      <c r="B37" s="428"/>
      <c r="C37" s="429">
        <v>1</v>
      </c>
      <c r="D37" s="421"/>
      <c r="E37" s="430"/>
      <c r="F37" s="420">
        <v>2</v>
      </c>
      <c r="G37" s="421"/>
      <c r="H37" s="422"/>
      <c r="I37" s="420">
        <v>1</v>
      </c>
      <c r="J37" s="421"/>
      <c r="K37" s="422"/>
      <c r="L37" s="420">
        <v>2</v>
      </c>
      <c r="M37" s="421"/>
      <c r="N37" s="422"/>
      <c r="O37" s="420">
        <v>1</v>
      </c>
      <c r="P37" s="421"/>
      <c r="Q37" s="422"/>
      <c r="R37" s="420">
        <v>1</v>
      </c>
      <c r="S37" s="421"/>
      <c r="T37" s="422"/>
      <c r="U37" s="420">
        <v>1</v>
      </c>
      <c r="V37" s="421"/>
      <c r="W37" s="422"/>
      <c r="X37" s="421">
        <f>C37+F37+I37+L37+O37+R37+U37</f>
        <v>9</v>
      </c>
      <c r="Y37" s="421">
        <f t="shared" si="31"/>
        <v>0</v>
      </c>
      <c r="Z37" s="422">
        <f t="shared" si="31"/>
        <v>0</v>
      </c>
    </row>
    <row r="38" spans="1:26" x14ac:dyDescent="0.25">
      <c r="A38" t="s">
        <v>21</v>
      </c>
    </row>
    <row r="39" spans="1:26" x14ac:dyDescent="0.25">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s="367" customFormat="1" ht="21" customHeight="1" x14ac:dyDescent="0.25">
      <c r="A40" s="365" t="s">
        <v>145</v>
      </c>
      <c r="B40" s="365"/>
      <c r="C40" s="365"/>
      <c r="D40" s="365"/>
      <c r="E40" s="365"/>
      <c r="F40" s="365"/>
      <c r="G40" s="365"/>
      <c r="H40" s="365"/>
      <c r="I40" s="365"/>
      <c r="J40" s="365"/>
      <c r="K40" s="365"/>
      <c r="L40" s="366"/>
      <c r="M40" s="366"/>
      <c r="N40" s="366"/>
      <c r="O40" s="366"/>
      <c r="P40" s="366"/>
      <c r="Q40" s="366"/>
      <c r="R40" s="366"/>
      <c r="S40" s="366"/>
      <c r="T40" s="366"/>
      <c r="U40" s="366"/>
      <c r="V40" s="366"/>
      <c r="W40" s="366"/>
      <c r="X40" s="366"/>
      <c r="Y40" s="366"/>
      <c r="Z40" s="366"/>
    </row>
    <row r="41" spans="1:26" s="367" customFormat="1" ht="73.5" customHeight="1" x14ac:dyDescent="0.25">
      <c r="A41" s="423" t="s">
        <v>146</v>
      </c>
      <c r="B41" s="423"/>
      <c r="C41" s="423"/>
      <c r="D41" s="423"/>
      <c r="E41" s="423"/>
      <c r="F41" s="423"/>
      <c r="G41" s="423"/>
      <c r="H41" s="423"/>
      <c r="I41" s="423"/>
      <c r="J41" s="423"/>
      <c r="K41" s="423"/>
      <c r="L41" s="366"/>
      <c r="M41" s="366"/>
      <c r="N41" s="366"/>
      <c r="O41" s="366"/>
      <c r="P41" s="366"/>
      <c r="Q41" s="366"/>
      <c r="R41" s="366"/>
      <c r="S41" s="366"/>
      <c r="T41" s="366"/>
      <c r="U41" s="366"/>
      <c r="V41" s="366"/>
      <c r="W41" s="366"/>
      <c r="X41" s="366"/>
      <c r="Y41" s="366"/>
      <c r="Z41" s="366"/>
    </row>
  </sheetData>
  <mergeCells count="67">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A35:E35"/>
    <mergeCell ref="F35:H35"/>
    <mergeCell ref="I35:K35"/>
    <mergeCell ref="L35:N35"/>
    <mergeCell ref="O35:Q35"/>
    <mergeCell ref="I36:K36"/>
    <mergeCell ref="L36:N36"/>
    <mergeCell ref="O36:Q36"/>
    <mergeCell ref="U33:W33"/>
    <mergeCell ref="X33:Z33"/>
    <mergeCell ref="R35:T35"/>
    <mergeCell ref="U35:W35"/>
    <mergeCell ref="X35:Z35"/>
    <mergeCell ref="U37:W37"/>
    <mergeCell ref="X37:Z37"/>
    <mergeCell ref="A41:K41"/>
    <mergeCell ref="R36:T36"/>
    <mergeCell ref="U36:W36"/>
    <mergeCell ref="X36:Z36"/>
    <mergeCell ref="A37:B37"/>
    <mergeCell ref="C37:E37"/>
    <mergeCell ref="F37:H37"/>
    <mergeCell ref="I37:K37"/>
    <mergeCell ref="L37:N37"/>
    <mergeCell ref="O37:Q37"/>
    <mergeCell ref="R37:T37"/>
    <mergeCell ref="A36:B36"/>
    <mergeCell ref="C36:E36"/>
    <mergeCell ref="F36:H36"/>
  </mergeCells>
  <pageMargins left="0.70866141732283472" right="0.70866141732283472" top="0.74803149606299213" bottom="0.74803149606299213" header="0.31496062992125984" footer="0.31496062992125984"/>
  <pageSetup paperSize="8" scale="51"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7"/>
  <sheetViews>
    <sheetView topLeftCell="A21" zoomScale="73" zoomScaleNormal="73" workbookViewId="0">
      <selection activeCell="F4" sqref="F4"/>
    </sheetView>
  </sheetViews>
  <sheetFormatPr baseColWidth="10" defaultRowHeight="15" x14ac:dyDescent="0.25"/>
  <cols>
    <col min="1" max="1" width="41.140625" customWidth="1"/>
    <col min="2" max="2" width="19.5703125" style="213" customWidth="1"/>
    <col min="3" max="4" width="22.5703125" customWidth="1"/>
    <col min="5" max="5" width="25.140625" customWidth="1"/>
    <col min="6" max="10" width="22.5703125" customWidth="1"/>
  </cols>
  <sheetData>
    <row r="1" spans="1:10" ht="57" customHeight="1" x14ac:dyDescent="0.25">
      <c r="A1" s="459" t="s">
        <v>147</v>
      </c>
      <c r="B1" s="459"/>
      <c r="C1" s="459"/>
      <c r="D1" s="459"/>
      <c r="E1" s="459"/>
      <c r="F1" s="459"/>
      <c r="G1" s="459"/>
      <c r="H1" s="459"/>
      <c r="I1" s="459"/>
      <c r="J1" s="459"/>
    </row>
    <row r="2" spans="1:10" ht="57" customHeight="1" thickBot="1" x14ac:dyDescent="0.3">
      <c r="A2" s="459" t="s">
        <v>51</v>
      </c>
      <c r="B2" s="459"/>
      <c r="C2" s="461"/>
      <c r="D2" s="461"/>
      <c r="E2" s="461"/>
      <c r="F2" s="461"/>
      <c r="G2" s="461"/>
      <c r="H2" s="461"/>
      <c r="I2" s="461"/>
      <c r="J2" s="461"/>
    </row>
    <row r="3" spans="1:10" ht="51.75" customHeight="1" thickBot="1" x14ac:dyDescent="0.3">
      <c r="A3" s="404" t="s">
        <v>52</v>
      </c>
      <c r="B3" s="411"/>
      <c r="C3" s="415" t="s">
        <v>1</v>
      </c>
      <c r="D3" s="415"/>
      <c r="E3" s="415"/>
      <c r="F3" s="415"/>
      <c r="G3" s="415"/>
      <c r="H3" s="415"/>
      <c r="I3" s="415"/>
      <c r="J3" s="416"/>
    </row>
    <row r="4" spans="1:10" ht="67.5" customHeight="1" thickBot="1" x14ac:dyDescent="0.3">
      <c r="A4" s="412"/>
      <c r="B4" s="413"/>
      <c r="C4" s="103" t="s">
        <v>2</v>
      </c>
      <c r="D4" s="105" t="s">
        <v>3</v>
      </c>
      <c r="E4" s="105" t="s">
        <v>63</v>
      </c>
      <c r="F4" s="104" t="s">
        <v>5</v>
      </c>
      <c r="G4" s="104" t="s">
        <v>6</v>
      </c>
      <c r="H4" s="195" t="s">
        <v>7</v>
      </c>
      <c r="I4" s="106" t="s">
        <v>8</v>
      </c>
      <c r="J4" s="107" t="s">
        <v>9</v>
      </c>
    </row>
    <row r="5" spans="1:10" ht="25.5" customHeight="1" x14ac:dyDescent="0.25">
      <c r="A5" s="471" t="s">
        <v>53</v>
      </c>
      <c r="B5" s="5" t="s">
        <v>17</v>
      </c>
      <c r="C5" s="108">
        <v>447</v>
      </c>
      <c r="D5" s="109">
        <v>1508</v>
      </c>
      <c r="E5" s="109">
        <v>85</v>
      </c>
      <c r="F5" s="109">
        <v>1</v>
      </c>
      <c r="G5" s="109">
        <v>641</v>
      </c>
      <c r="H5" s="109" t="s">
        <v>13</v>
      </c>
      <c r="I5" s="110">
        <v>544</v>
      </c>
      <c r="J5" s="111">
        <f>SUM(C5:I5)</f>
        <v>3226</v>
      </c>
    </row>
    <row r="6" spans="1:10" ht="25.5" customHeight="1" x14ac:dyDescent="0.25">
      <c r="A6" s="467"/>
      <c r="B6" s="65" t="s">
        <v>23</v>
      </c>
      <c r="C6" s="74">
        <f t="shared" ref="C6:J6" si="0">C5/C$15</f>
        <v>0.66816143497757852</v>
      </c>
      <c r="D6" s="75">
        <f t="shared" si="0"/>
        <v>0.72395583293326937</v>
      </c>
      <c r="E6" s="75">
        <f t="shared" si="0"/>
        <v>0.67460317460317465</v>
      </c>
      <c r="F6" s="75">
        <f t="shared" si="0"/>
        <v>0.14285714285714285</v>
      </c>
      <c r="G6" s="75">
        <f t="shared" si="0"/>
        <v>0.70131291028446385</v>
      </c>
      <c r="H6" s="76" t="s">
        <v>14</v>
      </c>
      <c r="I6" s="77">
        <f t="shared" si="0"/>
        <v>0.73812754409769332</v>
      </c>
      <c r="J6" s="112">
        <f t="shared" si="0"/>
        <v>0.71119929453262787</v>
      </c>
    </row>
    <row r="7" spans="1:10" ht="25.5" customHeight="1" x14ac:dyDescent="0.25">
      <c r="A7" s="466" t="s">
        <v>54</v>
      </c>
      <c r="B7" s="70" t="s">
        <v>17</v>
      </c>
      <c r="C7" s="117">
        <v>83</v>
      </c>
      <c r="D7" s="118">
        <v>293</v>
      </c>
      <c r="E7" s="118">
        <v>20</v>
      </c>
      <c r="F7" s="118">
        <v>4</v>
      </c>
      <c r="G7" s="118">
        <v>78</v>
      </c>
      <c r="H7" s="118" t="s">
        <v>13</v>
      </c>
      <c r="I7" s="119">
        <v>76</v>
      </c>
      <c r="J7" s="120">
        <f t="shared" ref="J7" si="1">SUM(C7:I7)</f>
        <v>554</v>
      </c>
    </row>
    <row r="8" spans="1:10" ht="25.5" customHeight="1" x14ac:dyDescent="0.25">
      <c r="A8" s="467"/>
      <c r="B8" s="65" t="s">
        <v>23</v>
      </c>
      <c r="C8" s="74">
        <f t="shared" ref="C8:J8" si="2">C7/C$15</f>
        <v>0.12406576980568013</v>
      </c>
      <c r="D8" s="75">
        <f t="shared" si="2"/>
        <v>0.14066250600096014</v>
      </c>
      <c r="E8" s="75">
        <f t="shared" si="2"/>
        <v>0.15873015873015872</v>
      </c>
      <c r="F8" s="75">
        <f t="shared" si="2"/>
        <v>0.5714285714285714</v>
      </c>
      <c r="G8" s="75">
        <f t="shared" si="2"/>
        <v>8.5339168490153175E-2</v>
      </c>
      <c r="H8" s="75" t="s">
        <v>14</v>
      </c>
      <c r="I8" s="77">
        <f t="shared" si="2"/>
        <v>0.10312075983717775</v>
      </c>
      <c r="J8" s="112">
        <f t="shared" si="2"/>
        <v>0.12213403880070546</v>
      </c>
    </row>
    <row r="9" spans="1:10" ht="25.5" customHeight="1" x14ac:dyDescent="0.25">
      <c r="A9" s="466" t="s">
        <v>55</v>
      </c>
      <c r="B9" s="70" t="s">
        <v>17</v>
      </c>
      <c r="C9" s="117">
        <v>76</v>
      </c>
      <c r="D9" s="118">
        <v>81</v>
      </c>
      <c r="E9" s="118">
        <v>11</v>
      </c>
      <c r="F9" s="118">
        <v>1</v>
      </c>
      <c r="G9" s="118">
        <v>113</v>
      </c>
      <c r="H9" s="118" t="s">
        <v>13</v>
      </c>
      <c r="I9" s="119">
        <v>62</v>
      </c>
      <c r="J9" s="120">
        <f t="shared" ref="J9" si="3">SUM(C9:I9)</f>
        <v>344</v>
      </c>
    </row>
    <row r="10" spans="1:10" ht="25.5" customHeight="1" x14ac:dyDescent="0.25">
      <c r="A10" s="467"/>
      <c r="B10" s="65" t="s">
        <v>23</v>
      </c>
      <c r="C10" s="74">
        <f t="shared" ref="C10:J10" si="4">C9/C$15</f>
        <v>0.11360239162929746</v>
      </c>
      <c r="D10" s="75">
        <f t="shared" si="4"/>
        <v>3.8886221795487279E-2</v>
      </c>
      <c r="E10" s="75">
        <f t="shared" si="4"/>
        <v>8.7301587301587297E-2</v>
      </c>
      <c r="F10" s="75">
        <f t="shared" si="4"/>
        <v>0.14285714285714285</v>
      </c>
      <c r="G10" s="75">
        <f t="shared" si="4"/>
        <v>0.12363238512035012</v>
      </c>
      <c r="H10" s="75" t="s">
        <v>14</v>
      </c>
      <c r="I10" s="77">
        <f t="shared" si="4"/>
        <v>8.4124830393487116E-2</v>
      </c>
      <c r="J10" s="112">
        <f t="shared" si="4"/>
        <v>7.5837742504409167E-2</v>
      </c>
    </row>
    <row r="11" spans="1:10" ht="25.5" customHeight="1" x14ac:dyDescent="0.25">
      <c r="A11" s="466" t="s">
        <v>56</v>
      </c>
      <c r="B11" s="70" t="s">
        <v>17</v>
      </c>
      <c r="C11" s="117">
        <v>63</v>
      </c>
      <c r="D11" s="118">
        <v>170</v>
      </c>
      <c r="E11" s="118">
        <v>10</v>
      </c>
      <c r="F11" s="118">
        <v>1</v>
      </c>
      <c r="G11" s="118">
        <v>82</v>
      </c>
      <c r="H11" s="118" t="s">
        <v>13</v>
      </c>
      <c r="I11" s="119">
        <v>55</v>
      </c>
      <c r="J11" s="120">
        <f t="shared" ref="J11" si="5">SUM(C11:I11)</f>
        <v>381</v>
      </c>
    </row>
    <row r="12" spans="1:10" ht="25.5" customHeight="1" x14ac:dyDescent="0.25">
      <c r="A12" s="467"/>
      <c r="B12" s="65" t="s">
        <v>23</v>
      </c>
      <c r="C12" s="74">
        <f t="shared" ref="C12:J12" si="6">C11/C$15</f>
        <v>9.417040358744394E-2</v>
      </c>
      <c r="D12" s="75">
        <f t="shared" si="6"/>
        <v>8.1613058089294283E-2</v>
      </c>
      <c r="E12" s="75">
        <f t="shared" si="6"/>
        <v>7.9365079365079361E-2</v>
      </c>
      <c r="F12" s="75">
        <f t="shared" si="6"/>
        <v>0.14285714285714285</v>
      </c>
      <c r="G12" s="75">
        <f t="shared" si="6"/>
        <v>8.9715536105032828E-2</v>
      </c>
      <c r="H12" s="75" t="s">
        <v>14</v>
      </c>
      <c r="I12" s="77">
        <f t="shared" si="6"/>
        <v>7.4626865671641784E-2</v>
      </c>
      <c r="J12" s="112">
        <f t="shared" si="6"/>
        <v>8.3994708994708997E-2</v>
      </c>
    </row>
    <row r="13" spans="1:10" ht="25.5" customHeight="1" x14ac:dyDescent="0.25">
      <c r="A13" s="466" t="s">
        <v>57</v>
      </c>
      <c r="B13" s="70" t="s">
        <v>17</v>
      </c>
      <c r="C13" s="117">
        <v>0</v>
      </c>
      <c r="D13" s="118">
        <v>31</v>
      </c>
      <c r="E13" s="118">
        <v>0</v>
      </c>
      <c r="F13" s="118">
        <v>0</v>
      </c>
      <c r="G13" s="118">
        <v>0</v>
      </c>
      <c r="H13" s="118" t="s">
        <v>13</v>
      </c>
      <c r="I13" s="119">
        <v>0</v>
      </c>
      <c r="J13" s="120">
        <f t="shared" ref="J13" si="7">SUM(C13:I13)</f>
        <v>31</v>
      </c>
    </row>
    <row r="14" spans="1:10" ht="25.5" customHeight="1" thickBot="1" x14ac:dyDescent="0.3">
      <c r="A14" s="468"/>
      <c r="B14" s="65" t="s">
        <v>23</v>
      </c>
      <c r="C14" s="66">
        <f t="shared" ref="C14:J14" si="8">C13/C$15</f>
        <v>0</v>
      </c>
      <c r="D14" s="196">
        <f t="shared" si="8"/>
        <v>1.4882381180988958E-2</v>
      </c>
      <c r="E14" s="196">
        <f t="shared" si="8"/>
        <v>0</v>
      </c>
      <c r="F14" s="196">
        <f t="shared" si="8"/>
        <v>0</v>
      </c>
      <c r="G14" s="196">
        <f t="shared" si="8"/>
        <v>0</v>
      </c>
      <c r="H14" s="196" t="s">
        <v>14</v>
      </c>
      <c r="I14" s="68">
        <f t="shared" si="8"/>
        <v>0</v>
      </c>
      <c r="J14" s="197">
        <f t="shared" si="8"/>
        <v>6.8342151675485005E-3</v>
      </c>
    </row>
    <row r="15" spans="1:10" ht="27.75" customHeight="1" x14ac:dyDescent="0.25">
      <c r="A15" s="469" t="s">
        <v>58</v>
      </c>
      <c r="B15" s="5" t="s">
        <v>17</v>
      </c>
      <c r="C15" s="124">
        <f>C5+C7+C9+C11+C13</f>
        <v>669</v>
      </c>
      <c r="D15" s="125">
        <f>D5+D7+D9+D11+D13</f>
        <v>2083</v>
      </c>
      <c r="E15" s="124">
        <f>E5+E7+E9+E11+E13</f>
        <v>126</v>
      </c>
      <c r="F15" s="125">
        <f t="shared" ref="F15:J15" si="9">F5+F7+F9+F11+F13</f>
        <v>7</v>
      </c>
      <c r="G15" s="125">
        <f t="shared" si="9"/>
        <v>914</v>
      </c>
      <c r="H15" s="125" t="s">
        <v>13</v>
      </c>
      <c r="I15" s="126">
        <f t="shared" si="9"/>
        <v>737</v>
      </c>
      <c r="J15" s="198">
        <f t="shared" si="9"/>
        <v>4536</v>
      </c>
    </row>
    <row r="16" spans="1:10" ht="27.75" customHeight="1" thickBot="1" x14ac:dyDescent="0.3">
      <c r="A16" s="470"/>
      <c r="B16" s="83" t="s">
        <v>23</v>
      </c>
      <c r="C16" s="84">
        <f t="shared" ref="C16:I16" si="10">C15/C$15</f>
        <v>1</v>
      </c>
      <c r="D16" s="85">
        <f t="shared" si="10"/>
        <v>1</v>
      </c>
      <c r="E16" s="85">
        <f t="shared" si="10"/>
        <v>1</v>
      </c>
      <c r="F16" s="85">
        <f t="shared" si="10"/>
        <v>1</v>
      </c>
      <c r="G16" s="85">
        <f t="shared" si="10"/>
        <v>1</v>
      </c>
      <c r="H16" s="85" t="s">
        <v>14</v>
      </c>
      <c r="I16" s="87">
        <f t="shared" si="10"/>
        <v>1</v>
      </c>
      <c r="J16" s="128">
        <f>J15/J$15</f>
        <v>1</v>
      </c>
    </row>
    <row r="17" spans="1:10" ht="36" customHeight="1" thickBot="1" x14ac:dyDescent="0.3">
      <c r="A17" s="152"/>
      <c r="B17" s="142"/>
      <c r="C17" s="91"/>
      <c r="D17" s="91"/>
      <c r="E17" s="91"/>
      <c r="F17" s="91"/>
      <c r="G17" s="91"/>
      <c r="H17" s="91"/>
      <c r="I17" s="91"/>
      <c r="J17" s="91"/>
    </row>
    <row r="18" spans="1:10" ht="44.25" customHeight="1" x14ac:dyDescent="0.25">
      <c r="A18" s="199" t="s">
        <v>59</v>
      </c>
      <c r="B18" s="200" t="s">
        <v>17</v>
      </c>
      <c r="C18" s="201">
        <v>67</v>
      </c>
      <c r="D18" s="202">
        <v>3</v>
      </c>
      <c r="E18" s="202">
        <v>1</v>
      </c>
      <c r="F18" s="202">
        <v>0</v>
      </c>
      <c r="G18" s="202">
        <v>678</v>
      </c>
      <c r="H18" s="202" t="s">
        <v>13</v>
      </c>
      <c r="I18" s="203">
        <v>1</v>
      </c>
      <c r="J18" s="204">
        <f>SUM(C18:I18)</f>
        <v>750</v>
      </c>
    </row>
    <row r="19" spans="1:10" ht="44.25" customHeight="1" thickBot="1" x14ac:dyDescent="0.3">
      <c r="A19" s="205" t="s">
        <v>60</v>
      </c>
      <c r="B19" s="83" t="s">
        <v>17</v>
      </c>
      <c r="C19" s="206">
        <f t="shared" ref="C19:J19" si="11">C20-C15-C18</f>
        <v>0</v>
      </c>
      <c r="D19" s="207">
        <f t="shared" si="11"/>
        <v>0</v>
      </c>
      <c r="E19" s="207">
        <f t="shared" si="11"/>
        <v>0</v>
      </c>
      <c r="F19" s="207">
        <f t="shared" si="11"/>
        <v>1</v>
      </c>
      <c r="G19" s="207">
        <f t="shared" si="11"/>
        <v>0</v>
      </c>
      <c r="H19" s="207" t="s">
        <v>13</v>
      </c>
      <c r="I19" s="208">
        <f t="shared" si="11"/>
        <v>0</v>
      </c>
      <c r="J19" s="209">
        <f t="shared" si="11"/>
        <v>1</v>
      </c>
    </row>
    <row r="20" spans="1:10" ht="44.25" customHeight="1" thickBot="1" x14ac:dyDescent="0.3">
      <c r="A20" s="348" t="s">
        <v>18</v>
      </c>
      <c r="B20" s="83" t="s">
        <v>17</v>
      </c>
      <c r="C20" s="206">
        <v>736</v>
      </c>
      <c r="D20" s="207">
        <v>2086</v>
      </c>
      <c r="E20" s="207">
        <v>127</v>
      </c>
      <c r="F20" s="207">
        <v>8</v>
      </c>
      <c r="G20" s="207">
        <v>1592</v>
      </c>
      <c r="H20" s="207" t="s">
        <v>13</v>
      </c>
      <c r="I20" s="208">
        <v>738</v>
      </c>
      <c r="J20" s="209">
        <f>SUM(C20:I20)</f>
        <v>5287</v>
      </c>
    </row>
    <row r="21" spans="1:10" ht="54.75" customHeight="1" thickBot="1" x14ac:dyDescent="0.3">
      <c r="A21" s="347"/>
      <c r="B21" s="152"/>
      <c r="C21" s="210"/>
      <c r="D21" s="210"/>
      <c r="E21" s="210"/>
      <c r="F21" s="210"/>
      <c r="G21" s="210"/>
      <c r="H21" s="210"/>
      <c r="I21" s="210"/>
      <c r="J21" s="211"/>
    </row>
    <row r="22" spans="1:10" ht="42" customHeight="1" x14ac:dyDescent="0.25">
      <c r="A22" s="374" t="s">
        <v>19</v>
      </c>
      <c r="B22" s="375"/>
      <c r="C22" s="375"/>
      <c r="D22" s="93"/>
      <c r="E22" s="93"/>
      <c r="F22" s="93"/>
      <c r="G22" s="93"/>
      <c r="H22" s="93"/>
      <c r="I22" s="93"/>
      <c r="J22" s="94"/>
    </row>
    <row r="23" spans="1:10" ht="42" customHeight="1" x14ac:dyDescent="0.25">
      <c r="A23" s="389" t="s">
        <v>20</v>
      </c>
      <c r="B23" s="390"/>
      <c r="C23" s="212">
        <v>1</v>
      </c>
      <c r="D23" s="95">
        <v>2</v>
      </c>
      <c r="E23" s="95">
        <v>1</v>
      </c>
      <c r="F23" s="95">
        <v>1</v>
      </c>
      <c r="G23" s="95">
        <v>1</v>
      </c>
      <c r="H23" s="95">
        <v>0</v>
      </c>
      <c r="I23" s="95">
        <v>1</v>
      </c>
      <c r="J23" s="96">
        <f>SUM(C23:I23)</f>
        <v>7</v>
      </c>
    </row>
    <row r="24" spans="1:10" ht="42" customHeight="1" thickBot="1" x14ac:dyDescent="0.3">
      <c r="A24" s="391" t="s">
        <v>133</v>
      </c>
      <c r="B24" s="392"/>
      <c r="C24" s="97">
        <v>1</v>
      </c>
      <c r="D24" s="98">
        <v>2</v>
      </c>
      <c r="E24" s="98">
        <v>1</v>
      </c>
      <c r="F24" s="98">
        <v>2</v>
      </c>
      <c r="G24" s="98">
        <v>1</v>
      </c>
      <c r="H24" s="98">
        <v>1</v>
      </c>
      <c r="I24" s="99">
        <v>1</v>
      </c>
      <c r="J24" s="100">
        <f>SUM(C24:I24)</f>
        <v>9</v>
      </c>
    </row>
    <row r="25" spans="1:10" ht="31.5" customHeight="1" x14ac:dyDescent="0.25">
      <c r="A25" s="52" t="s">
        <v>21</v>
      </c>
      <c r="B25" s="53"/>
      <c r="C25" s="54"/>
      <c r="D25" s="54"/>
      <c r="E25" s="54"/>
      <c r="F25" s="54"/>
      <c r="G25" s="54"/>
      <c r="H25" s="54"/>
      <c r="I25" s="54"/>
      <c r="J25" s="54"/>
    </row>
    <row r="27" spans="1:10" ht="38.25" customHeight="1" x14ac:dyDescent="0.25">
      <c r="A27" s="52" t="s">
        <v>160</v>
      </c>
      <c r="B27" s="52"/>
      <c r="C27" s="52"/>
      <c r="D27" s="52"/>
      <c r="E27" s="52"/>
      <c r="F27" s="52"/>
      <c r="G27" s="52"/>
      <c r="H27" s="52"/>
      <c r="I27" s="52"/>
      <c r="J27" s="52"/>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1"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3"/>
  <sheetViews>
    <sheetView topLeftCell="A13" zoomScale="71" zoomScaleNormal="71" workbookViewId="0">
      <selection activeCell="A24" sqref="A24"/>
    </sheetView>
  </sheetViews>
  <sheetFormatPr baseColWidth="10" defaultRowHeight="15" x14ac:dyDescent="0.25"/>
  <cols>
    <col min="1" max="1" width="33.7109375" customWidth="1"/>
    <col min="2" max="2" width="12.140625" style="55" customWidth="1"/>
    <col min="3" max="10" width="22.5703125" customWidth="1"/>
  </cols>
  <sheetData>
    <row r="1" spans="1:10" ht="43.5" customHeight="1" x14ac:dyDescent="0.25">
      <c r="A1" s="459" t="s">
        <v>148</v>
      </c>
      <c r="B1" s="459"/>
      <c r="C1" s="459"/>
      <c r="D1" s="459"/>
      <c r="E1" s="459"/>
      <c r="F1" s="459"/>
      <c r="G1" s="459"/>
      <c r="H1" s="459"/>
      <c r="I1" s="459"/>
      <c r="J1" s="459"/>
    </row>
    <row r="2" spans="1:10" ht="43.5" customHeight="1" thickBot="1" x14ac:dyDescent="0.3">
      <c r="A2" s="459" t="s">
        <v>61</v>
      </c>
      <c r="B2" s="459"/>
      <c r="C2" s="461"/>
      <c r="D2" s="461"/>
      <c r="E2" s="461"/>
      <c r="F2" s="461"/>
      <c r="G2" s="461"/>
      <c r="H2" s="461"/>
      <c r="I2" s="461"/>
      <c r="J2" s="461"/>
    </row>
    <row r="3" spans="1:10" ht="51.75" customHeight="1" thickBot="1" x14ac:dyDescent="0.3">
      <c r="A3" s="404" t="s">
        <v>62</v>
      </c>
      <c r="B3" s="411"/>
      <c r="C3" s="414" t="s">
        <v>1</v>
      </c>
      <c r="D3" s="415"/>
      <c r="E3" s="415"/>
      <c r="F3" s="415"/>
      <c r="G3" s="415"/>
      <c r="H3" s="415"/>
      <c r="I3" s="415"/>
      <c r="J3" s="416"/>
    </row>
    <row r="4" spans="1:10" ht="48" customHeight="1" thickBot="1" x14ac:dyDescent="0.3">
      <c r="A4" s="412"/>
      <c r="B4" s="413"/>
      <c r="C4" s="103" t="s">
        <v>2</v>
      </c>
      <c r="D4" s="104" t="s">
        <v>3</v>
      </c>
      <c r="E4" s="105" t="s">
        <v>63</v>
      </c>
      <c r="F4" s="104" t="s">
        <v>5</v>
      </c>
      <c r="G4" s="104" t="s">
        <v>6</v>
      </c>
      <c r="H4" s="105" t="s">
        <v>7</v>
      </c>
      <c r="I4" s="106" t="s">
        <v>8</v>
      </c>
      <c r="J4" s="107" t="s">
        <v>9</v>
      </c>
    </row>
    <row r="5" spans="1:10" ht="25.5" customHeight="1" x14ac:dyDescent="0.25">
      <c r="A5" s="475" t="s">
        <v>64</v>
      </c>
      <c r="B5" s="70" t="s">
        <v>17</v>
      </c>
      <c r="C5" s="108">
        <v>570</v>
      </c>
      <c r="D5" s="109">
        <v>1661</v>
      </c>
      <c r="E5" s="109">
        <v>117</v>
      </c>
      <c r="F5" s="109">
        <v>0</v>
      </c>
      <c r="G5" s="109">
        <v>812</v>
      </c>
      <c r="H5" s="109" t="s">
        <v>13</v>
      </c>
      <c r="I5" s="110">
        <v>494</v>
      </c>
      <c r="J5" s="111">
        <f>SUM(C5:I5)</f>
        <v>3654</v>
      </c>
    </row>
    <row r="6" spans="1:10" ht="25.5" customHeight="1" x14ac:dyDescent="0.25">
      <c r="A6" s="476"/>
      <c r="B6" s="65" t="s">
        <v>23</v>
      </c>
      <c r="C6" s="74">
        <f t="shared" ref="C6:J6" si="0">C5/C$11</f>
        <v>0.83455344070278181</v>
      </c>
      <c r="D6" s="75">
        <f t="shared" si="0"/>
        <v>0.79894179894179895</v>
      </c>
      <c r="E6" s="75">
        <f t="shared" si="0"/>
        <v>0.9285714285714286</v>
      </c>
      <c r="F6" s="75" t="s">
        <v>14</v>
      </c>
      <c r="G6" s="75">
        <f t="shared" si="0"/>
        <v>0.82103134479271989</v>
      </c>
      <c r="H6" s="75" t="s">
        <v>14</v>
      </c>
      <c r="I6" s="77">
        <f t="shared" si="0"/>
        <v>0.66937669376693765</v>
      </c>
      <c r="J6" s="112">
        <f t="shared" si="0"/>
        <v>0.79176598049837488</v>
      </c>
    </row>
    <row r="7" spans="1:10" ht="25.5" customHeight="1" x14ac:dyDescent="0.25">
      <c r="A7" s="472" t="s">
        <v>65</v>
      </c>
      <c r="B7" s="70" t="s">
        <v>17</v>
      </c>
      <c r="C7" s="117">
        <v>43</v>
      </c>
      <c r="D7" s="118">
        <v>123</v>
      </c>
      <c r="E7" s="118">
        <v>4</v>
      </c>
      <c r="F7" s="118">
        <v>0</v>
      </c>
      <c r="G7" s="118">
        <v>10</v>
      </c>
      <c r="H7" s="118" t="s">
        <v>13</v>
      </c>
      <c r="I7" s="119">
        <v>59</v>
      </c>
      <c r="J7" s="120">
        <f t="shared" ref="J7" si="1">SUM(C7:I7)</f>
        <v>239</v>
      </c>
    </row>
    <row r="8" spans="1:10" ht="25.5" customHeight="1" x14ac:dyDescent="0.25">
      <c r="A8" s="476"/>
      <c r="B8" s="65" t="s">
        <v>23</v>
      </c>
      <c r="C8" s="74">
        <f t="shared" ref="C8:J8" si="2">C7/C$11</f>
        <v>6.2957540263543194E-2</v>
      </c>
      <c r="D8" s="75">
        <f t="shared" si="2"/>
        <v>5.916305916305916E-2</v>
      </c>
      <c r="E8" s="75">
        <f t="shared" si="2"/>
        <v>3.1746031746031744E-2</v>
      </c>
      <c r="F8" s="75" t="s">
        <v>14</v>
      </c>
      <c r="G8" s="75">
        <f t="shared" si="2"/>
        <v>1.0111223458038422E-2</v>
      </c>
      <c r="H8" s="75" t="s">
        <v>14</v>
      </c>
      <c r="I8" s="77">
        <f t="shared" si="2"/>
        <v>7.9945799457994585E-2</v>
      </c>
      <c r="J8" s="112">
        <f t="shared" si="2"/>
        <v>5.1787648970747564E-2</v>
      </c>
    </row>
    <row r="9" spans="1:10" ht="25.5" customHeight="1" x14ac:dyDescent="0.25">
      <c r="A9" s="472" t="s">
        <v>66</v>
      </c>
      <c r="B9" s="13" t="s">
        <v>17</v>
      </c>
      <c r="C9" s="113">
        <v>70</v>
      </c>
      <c r="D9" s="114">
        <v>295</v>
      </c>
      <c r="E9" s="114">
        <v>5</v>
      </c>
      <c r="F9" s="114">
        <v>0</v>
      </c>
      <c r="G9" s="114">
        <v>167</v>
      </c>
      <c r="H9" s="114" t="s">
        <v>13</v>
      </c>
      <c r="I9" s="115">
        <v>185</v>
      </c>
      <c r="J9" s="116">
        <f t="shared" ref="J9:J11" si="3">SUM(C9:I9)</f>
        <v>722</v>
      </c>
    </row>
    <row r="10" spans="1:10" ht="25.5" customHeight="1" thickBot="1" x14ac:dyDescent="0.3">
      <c r="A10" s="473"/>
      <c r="B10" s="83" t="s">
        <v>23</v>
      </c>
      <c r="C10" s="121">
        <f t="shared" ref="C10:J10" si="4">C9/C$11</f>
        <v>0.10248901903367497</v>
      </c>
      <c r="D10" s="122">
        <f t="shared" si="4"/>
        <v>0.14189514189514191</v>
      </c>
      <c r="E10" s="122">
        <f t="shared" si="4"/>
        <v>3.968253968253968E-2</v>
      </c>
      <c r="F10" s="122" t="s">
        <v>14</v>
      </c>
      <c r="G10" s="122">
        <f t="shared" si="4"/>
        <v>0.16885743174924167</v>
      </c>
      <c r="H10" s="122" t="s">
        <v>14</v>
      </c>
      <c r="I10" s="123">
        <f t="shared" si="4"/>
        <v>0.25067750677506773</v>
      </c>
      <c r="J10" s="214">
        <f t="shared" si="4"/>
        <v>0.15644637053087757</v>
      </c>
    </row>
    <row r="11" spans="1:10" ht="27.75" customHeight="1" x14ac:dyDescent="0.25">
      <c r="A11" s="474" t="s">
        <v>67</v>
      </c>
      <c r="B11" s="70" t="s">
        <v>17</v>
      </c>
      <c r="C11" s="215">
        <f t="shared" ref="C11:I11" si="5">C5+C7++C9</f>
        <v>683</v>
      </c>
      <c r="D11" s="216">
        <f t="shared" si="5"/>
        <v>2079</v>
      </c>
      <c r="E11" s="216">
        <f t="shared" si="5"/>
        <v>126</v>
      </c>
      <c r="F11" s="216">
        <v>0</v>
      </c>
      <c r="G11" s="216">
        <f t="shared" si="5"/>
        <v>989</v>
      </c>
      <c r="H11" s="216" t="s">
        <v>13</v>
      </c>
      <c r="I11" s="217">
        <f t="shared" si="5"/>
        <v>738</v>
      </c>
      <c r="J11" s="127">
        <f t="shared" si="3"/>
        <v>4615</v>
      </c>
    </row>
    <row r="12" spans="1:10" ht="27.75" customHeight="1" thickBot="1" x14ac:dyDescent="0.3">
      <c r="A12" s="412"/>
      <c r="B12" s="83" t="s">
        <v>23</v>
      </c>
      <c r="C12" s="84">
        <f t="shared" ref="C12:I12" si="6">C11/C$11</f>
        <v>1</v>
      </c>
      <c r="D12" s="85">
        <f t="shared" si="6"/>
        <v>1</v>
      </c>
      <c r="E12" s="85">
        <f t="shared" si="6"/>
        <v>1</v>
      </c>
      <c r="F12" s="85" t="s">
        <v>14</v>
      </c>
      <c r="G12" s="85">
        <f t="shared" si="6"/>
        <v>1</v>
      </c>
      <c r="H12" s="85" t="s">
        <v>14</v>
      </c>
      <c r="I12" s="87">
        <f t="shared" si="6"/>
        <v>1</v>
      </c>
      <c r="J12" s="128">
        <f>J11/J$11</f>
        <v>1</v>
      </c>
    </row>
    <row r="13" spans="1:10" ht="36" customHeight="1" thickBot="1" x14ac:dyDescent="0.3">
      <c r="A13" s="152"/>
      <c r="B13" s="142"/>
      <c r="C13" s="91"/>
      <c r="D13" s="91"/>
      <c r="E13" s="91"/>
      <c r="F13" s="91"/>
      <c r="G13" s="91"/>
      <c r="H13" s="91"/>
      <c r="I13" s="91"/>
      <c r="J13" s="91"/>
    </row>
    <row r="14" spans="1:10" ht="48.75" customHeight="1" x14ac:dyDescent="0.25">
      <c r="A14" s="199" t="s">
        <v>68</v>
      </c>
      <c r="B14" s="218" t="s">
        <v>17</v>
      </c>
      <c r="C14" s="219">
        <v>53</v>
      </c>
      <c r="D14" s="220">
        <v>7</v>
      </c>
      <c r="E14" s="220">
        <v>1</v>
      </c>
      <c r="F14" s="220">
        <v>8</v>
      </c>
      <c r="G14" s="220">
        <v>603</v>
      </c>
      <c r="H14" s="220" t="s">
        <v>13</v>
      </c>
      <c r="I14" s="221">
        <v>0</v>
      </c>
      <c r="J14" s="222">
        <f>SUM(C14:I14)</f>
        <v>672</v>
      </c>
    </row>
    <row r="15" spans="1:10" ht="48.75" customHeight="1" thickBot="1" x14ac:dyDescent="0.3">
      <c r="A15" s="223" t="s">
        <v>60</v>
      </c>
      <c r="B15" s="224" t="s">
        <v>17</v>
      </c>
      <c r="C15" s="206">
        <f t="shared" ref="C15:J15" si="7">C16-C11-C14</f>
        <v>0</v>
      </c>
      <c r="D15" s="207">
        <f t="shared" si="7"/>
        <v>0</v>
      </c>
      <c r="E15" s="207">
        <f t="shared" si="7"/>
        <v>0</v>
      </c>
      <c r="F15" s="207">
        <f t="shared" si="7"/>
        <v>0</v>
      </c>
      <c r="G15" s="207">
        <f t="shared" si="7"/>
        <v>0</v>
      </c>
      <c r="H15" s="207" t="s">
        <v>13</v>
      </c>
      <c r="I15" s="208">
        <f t="shared" si="7"/>
        <v>0</v>
      </c>
      <c r="J15" s="209">
        <f t="shared" si="7"/>
        <v>0</v>
      </c>
    </row>
    <row r="16" spans="1:10" ht="48.75" customHeight="1" thickBot="1" x14ac:dyDescent="0.3">
      <c r="A16" s="351" t="s">
        <v>18</v>
      </c>
      <c r="B16" s="146" t="s">
        <v>17</v>
      </c>
      <c r="C16" s="206">
        <v>736</v>
      </c>
      <c r="D16" s="207">
        <v>2086</v>
      </c>
      <c r="E16" s="207">
        <v>127</v>
      </c>
      <c r="F16" s="207">
        <v>8</v>
      </c>
      <c r="G16" s="207">
        <v>1592</v>
      </c>
      <c r="H16" s="207" t="s">
        <v>13</v>
      </c>
      <c r="I16" s="208">
        <v>738</v>
      </c>
      <c r="J16" s="209">
        <f>SUM(C16:I16)</f>
        <v>5287</v>
      </c>
    </row>
    <row r="17" spans="1:10" ht="54.75" customHeight="1" thickBot="1" x14ac:dyDescent="0.3">
      <c r="A17" s="141"/>
      <c r="B17" s="129"/>
      <c r="C17" s="210"/>
      <c r="D17" s="210"/>
      <c r="E17" s="210"/>
      <c r="F17" s="210"/>
      <c r="G17" s="210"/>
      <c r="H17" s="210"/>
      <c r="I17" s="210"/>
      <c r="J17" s="211"/>
    </row>
    <row r="18" spans="1:10" ht="36" customHeight="1" x14ac:dyDescent="0.25">
      <c r="A18" s="374" t="s">
        <v>19</v>
      </c>
      <c r="B18" s="375"/>
      <c r="C18" s="375"/>
      <c r="D18" s="93"/>
      <c r="E18" s="93"/>
      <c r="F18" s="93"/>
      <c r="G18" s="93"/>
      <c r="H18" s="93"/>
      <c r="I18" s="93"/>
      <c r="J18" s="94"/>
    </row>
    <row r="19" spans="1:10" ht="36" customHeight="1" x14ac:dyDescent="0.25">
      <c r="A19" s="389" t="s">
        <v>20</v>
      </c>
      <c r="B19" s="390"/>
      <c r="C19" s="225">
        <v>1</v>
      </c>
      <c r="D19" s="226">
        <v>2</v>
      </c>
      <c r="E19" s="226">
        <v>1</v>
      </c>
      <c r="F19" s="226">
        <v>1</v>
      </c>
      <c r="G19" s="226">
        <v>1</v>
      </c>
      <c r="H19" s="227">
        <v>0</v>
      </c>
      <c r="I19" s="226">
        <v>1</v>
      </c>
      <c r="J19" s="228">
        <f>SUM(C19:I19)</f>
        <v>7</v>
      </c>
    </row>
    <row r="20" spans="1:10" ht="36" customHeight="1" thickBot="1" x14ac:dyDescent="0.3">
      <c r="A20" s="391" t="s">
        <v>133</v>
      </c>
      <c r="B20" s="392"/>
      <c r="C20" s="229">
        <v>1</v>
      </c>
      <c r="D20" s="230">
        <v>2</v>
      </c>
      <c r="E20" s="230">
        <v>1</v>
      </c>
      <c r="F20" s="230">
        <v>2</v>
      </c>
      <c r="G20" s="230">
        <v>1</v>
      </c>
      <c r="H20" s="230">
        <v>1</v>
      </c>
      <c r="I20" s="231">
        <v>1</v>
      </c>
      <c r="J20" s="232">
        <f>SUM(C20:I20)</f>
        <v>9</v>
      </c>
    </row>
    <row r="21" spans="1:10" ht="31.5" customHeight="1" x14ac:dyDescent="0.25">
      <c r="A21" s="52" t="s">
        <v>21</v>
      </c>
      <c r="B21" s="53"/>
      <c r="C21" s="54"/>
      <c r="D21" s="54"/>
      <c r="E21" s="54"/>
      <c r="F21" s="54"/>
      <c r="G21" s="54"/>
      <c r="H21" s="54"/>
      <c r="I21" s="54"/>
      <c r="J21" s="54"/>
    </row>
    <row r="23" spans="1:10" ht="33.75" customHeight="1" x14ac:dyDescent="0.25">
      <c r="A23" s="153" t="s">
        <v>160</v>
      </c>
      <c r="B23" s="154"/>
      <c r="C23" s="154"/>
      <c r="D23" s="154"/>
      <c r="E23" s="154"/>
      <c r="F23" s="154"/>
      <c r="G23" s="154"/>
      <c r="H23" s="154"/>
      <c r="I23" s="154"/>
      <c r="J23" s="154"/>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64" zoomScaleNormal="64" workbookViewId="0">
      <selection activeCell="A34" sqref="A34"/>
    </sheetView>
  </sheetViews>
  <sheetFormatPr baseColWidth="10" defaultRowHeight="15" x14ac:dyDescent="0.25"/>
  <cols>
    <col min="1" max="1" width="54.5703125" customWidth="1"/>
    <col min="2" max="2" width="17.28515625" style="55" customWidth="1"/>
    <col min="3" max="10" width="26.140625" customWidth="1"/>
  </cols>
  <sheetData>
    <row r="1" spans="1:10" ht="57" customHeight="1" x14ac:dyDescent="0.25">
      <c r="A1" s="488" t="s">
        <v>149</v>
      </c>
      <c r="B1" s="488"/>
      <c r="C1" s="488"/>
      <c r="D1" s="488"/>
      <c r="E1" s="488"/>
      <c r="F1" s="488"/>
      <c r="G1" s="488"/>
      <c r="H1" s="488"/>
      <c r="I1" s="488"/>
      <c r="J1" s="488"/>
    </row>
    <row r="2" spans="1:10" ht="42" customHeight="1" thickBot="1" x14ac:dyDescent="0.3">
      <c r="A2" s="489" t="s">
        <v>150</v>
      </c>
      <c r="B2" s="489"/>
      <c r="C2" s="490"/>
      <c r="D2" s="490"/>
      <c r="E2" s="490"/>
      <c r="F2" s="490"/>
      <c r="G2" s="490"/>
      <c r="H2" s="490"/>
      <c r="I2" s="490"/>
      <c r="J2" s="490"/>
    </row>
    <row r="3" spans="1:10" ht="51.75" customHeight="1" thickBot="1" x14ac:dyDescent="0.3">
      <c r="A3" s="491" t="s">
        <v>69</v>
      </c>
      <c r="B3" s="492"/>
      <c r="C3" s="495" t="s">
        <v>1</v>
      </c>
      <c r="D3" s="496"/>
      <c r="E3" s="496"/>
      <c r="F3" s="496"/>
      <c r="G3" s="496"/>
      <c r="H3" s="496"/>
      <c r="I3" s="496"/>
      <c r="J3" s="497"/>
    </row>
    <row r="4" spans="1:10" ht="57.75" customHeight="1" thickBot="1" x14ac:dyDescent="0.3">
      <c r="A4" s="493"/>
      <c r="B4" s="494"/>
      <c r="C4" s="233" t="s">
        <v>2</v>
      </c>
      <c r="D4" s="234" t="s">
        <v>3</v>
      </c>
      <c r="E4" s="234" t="s">
        <v>63</v>
      </c>
      <c r="F4" s="349" t="s">
        <v>5</v>
      </c>
      <c r="G4" s="349" t="s">
        <v>6</v>
      </c>
      <c r="H4" s="235" t="s">
        <v>7</v>
      </c>
      <c r="I4" s="350" t="s">
        <v>8</v>
      </c>
      <c r="J4" s="236" t="s">
        <v>9</v>
      </c>
    </row>
    <row r="5" spans="1:10" ht="31.5" customHeight="1" x14ac:dyDescent="0.25">
      <c r="A5" s="498" t="s">
        <v>71</v>
      </c>
      <c r="B5" s="237" t="s">
        <v>17</v>
      </c>
      <c r="C5" s="238">
        <v>45</v>
      </c>
      <c r="D5" s="239">
        <v>83</v>
      </c>
      <c r="E5" s="239">
        <v>9</v>
      </c>
      <c r="F5" s="239" t="s">
        <v>13</v>
      </c>
      <c r="G5" s="239">
        <v>77</v>
      </c>
      <c r="H5" s="239" t="s">
        <v>13</v>
      </c>
      <c r="I5" s="240">
        <v>26</v>
      </c>
      <c r="J5" s="241">
        <f>SUM(C5:I5)</f>
        <v>240</v>
      </c>
    </row>
    <row r="6" spans="1:10" ht="31.5" customHeight="1" x14ac:dyDescent="0.25">
      <c r="A6" s="486"/>
      <c r="B6" s="242" t="s">
        <v>23</v>
      </c>
      <c r="C6" s="243">
        <f t="shared" ref="C6:J6" si="0">C5/C$21</f>
        <v>7.5630252100840331E-2</v>
      </c>
      <c r="D6" s="244">
        <f t="shared" si="0"/>
        <v>4.1068777832756059E-2</v>
      </c>
      <c r="E6" s="244">
        <f t="shared" si="0"/>
        <v>7.2580645161290328E-2</v>
      </c>
      <c r="F6" s="244" t="s">
        <v>14</v>
      </c>
      <c r="G6" s="244">
        <f t="shared" si="0"/>
        <v>6.8444444444444447E-2</v>
      </c>
      <c r="H6" s="244" t="s">
        <v>14</v>
      </c>
      <c r="I6" s="245">
        <f t="shared" si="0"/>
        <v>4.2553191489361701E-2</v>
      </c>
      <c r="J6" s="246">
        <f t="shared" si="0"/>
        <v>5.3619302949061663E-2</v>
      </c>
    </row>
    <row r="7" spans="1:10" ht="25.5" customHeight="1" x14ac:dyDescent="0.25">
      <c r="A7" s="445" t="s">
        <v>72</v>
      </c>
      <c r="B7" s="247" t="s">
        <v>17</v>
      </c>
      <c r="C7" s="248">
        <v>73</v>
      </c>
      <c r="D7" s="249">
        <v>284</v>
      </c>
      <c r="E7" s="249">
        <v>14</v>
      </c>
      <c r="F7" s="249" t="s">
        <v>13</v>
      </c>
      <c r="G7" s="249">
        <v>138</v>
      </c>
      <c r="H7" s="249" t="s">
        <v>13</v>
      </c>
      <c r="I7" s="250">
        <v>40</v>
      </c>
      <c r="J7" s="251">
        <f t="shared" ref="J7" si="1">SUM(C7:I7)</f>
        <v>549</v>
      </c>
    </row>
    <row r="8" spans="1:10" ht="25.5" customHeight="1" x14ac:dyDescent="0.25">
      <c r="A8" s="486"/>
      <c r="B8" s="242" t="s">
        <v>23</v>
      </c>
      <c r="C8" s="243">
        <f t="shared" ref="C8:J8" si="2">C7/C$21</f>
        <v>0.1226890756302521</v>
      </c>
      <c r="D8" s="244">
        <f t="shared" si="2"/>
        <v>0.140524492825334</v>
      </c>
      <c r="E8" s="244">
        <f t="shared" si="2"/>
        <v>0.11290322580645161</v>
      </c>
      <c r="F8" s="244" t="s">
        <v>14</v>
      </c>
      <c r="G8" s="244">
        <f t="shared" si="2"/>
        <v>0.12266666666666666</v>
      </c>
      <c r="H8" s="244" t="s">
        <v>14</v>
      </c>
      <c r="I8" s="245">
        <f t="shared" si="2"/>
        <v>6.5466448445171854E-2</v>
      </c>
      <c r="J8" s="246">
        <f t="shared" si="2"/>
        <v>0.12265415549597855</v>
      </c>
    </row>
    <row r="9" spans="1:10" ht="33.75" customHeight="1" x14ac:dyDescent="0.25">
      <c r="A9" s="445" t="s">
        <v>73</v>
      </c>
      <c r="B9" s="247" t="s">
        <v>17</v>
      </c>
      <c r="C9" s="248">
        <v>198</v>
      </c>
      <c r="D9" s="249">
        <v>503</v>
      </c>
      <c r="E9" s="249">
        <v>29</v>
      </c>
      <c r="F9" s="249" t="s">
        <v>13</v>
      </c>
      <c r="G9" s="249">
        <v>278</v>
      </c>
      <c r="H9" s="249" t="s">
        <v>13</v>
      </c>
      <c r="I9" s="250">
        <v>167</v>
      </c>
      <c r="J9" s="251">
        <f t="shared" ref="J9" si="3">SUM(C9:I9)</f>
        <v>1175</v>
      </c>
    </row>
    <row r="10" spans="1:10" ht="33.75" customHeight="1" x14ac:dyDescent="0.25">
      <c r="A10" s="486"/>
      <c r="B10" s="242" t="s">
        <v>23</v>
      </c>
      <c r="C10" s="243">
        <f t="shared" ref="C10:J10" si="4">C9/C$21</f>
        <v>0.33277310924369746</v>
      </c>
      <c r="D10" s="244">
        <f t="shared" si="4"/>
        <v>0.24888668975754577</v>
      </c>
      <c r="E10" s="244">
        <f t="shared" si="4"/>
        <v>0.23387096774193547</v>
      </c>
      <c r="F10" s="244" t="s">
        <v>14</v>
      </c>
      <c r="G10" s="244">
        <f t="shared" si="4"/>
        <v>0.24711111111111111</v>
      </c>
      <c r="H10" s="244" t="s">
        <v>14</v>
      </c>
      <c r="I10" s="245">
        <f t="shared" si="4"/>
        <v>0.27332242225859249</v>
      </c>
      <c r="J10" s="246">
        <f t="shared" si="4"/>
        <v>0.26251117068811441</v>
      </c>
    </row>
    <row r="11" spans="1:10" ht="25.5" customHeight="1" x14ac:dyDescent="0.25">
      <c r="A11" s="445" t="s">
        <v>74</v>
      </c>
      <c r="B11" s="247" t="s">
        <v>17</v>
      </c>
      <c r="C11" s="248">
        <v>53</v>
      </c>
      <c r="D11" s="249">
        <v>249</v>
      </c>
      <c r="E11" s="249">
        <v>18</v>
      </c>
      <c r="F11" s="249" t="s">
        <v>13</v>
      </c>
      <c r="G11" s="249">
        <v>178</v>
      </c>
      <c r="H11" s="249" t="s">
        <v>13</v>
      </c>
      <c r="I11" s="250">
        <v>67</v>
      </c>
      <c r="J11" s="251">
        <f t="shared" ref="J11" si="5">SUM(C11:I11)</f>
        <v>565</v>
      </c>
    </row>
    <row r="12" spans="1:10" ht="25.5" customHeight="1" x14ac:dyDescent="0.25">
      <c r="A12" s="486"/>
      <c r="B12" s="242" t="s">
        <v>23</v>
      </c>
      <c r="C12" s="243">
        <f t="shared" ref="C12:J12" si="6">C11/C$21</f>
        <v>8.9075630252100843E-2</v>
      </c>
      <c r="D12" s="244">
        <f t="shared" si="6"/>
        <v>0.12320633349826818</v>
      </c>
      <c r="E12" s="244">
        <f t="shared" si="6"/>
        <v>0.14516129032258066</v>
      </c>
      <c r="F12" s="244" t="s">
        <v>14</v>
      </c>
      <c r="G12" s="244">
        <f t="shared" si="6"/>
        <v>0.15822222222222221</v>
      </c>
      <c r="H12" s="244" t="s">
        <v>14</v>
      </c>
      <c r="I12" s="245">
        <f t="shared" si="6"/>
        <v>0.10965630114566285</v>
      </c>
      <c r="J12" s="246">
        <f t="shared" si="6"/>
        <v>0.12622877569258267</v>
      </c>
    </row>
    <row r="13" spans="1:10" ht="25.5" customHeight="1" x14ac:dyDescent="0.25">
      <c r="A13" s="445" t="s">
        <v>75</v>
      </c>
      <c r="B13" s="247" t="s">
        <v>17</v>
      </c>
      <c r="C13" s="248">
        <v>46</v>
      </c>
      <c r="D13" s="249">
        <v>96</v>
      </c>
      <c r="E13" s="249">
        <v>9</v>
      </c>
      <c r="F13" s="249" t="s">
        <v>13</v>
      </c>
      <c r="G13" s="249">
        <v>135</v>
      </c>
      <c r="H13" s="249" t="s">
        <v>13</v>
      </c>
      <c r="I13" s="250">
        <v>19</v>
      </c>
      <c r="J13" s="251">
        <f t="shared" ref="J13" si="7">SUM(C13:I13)</f>
        <v>305</v>
      </c>
    </row>
    <row r="14" spans="1:10" ht="25.5" customHeight="1" x14ac:dyDescent="0.25">
      <c r="A14" s="486"/>
      <c r="B14" s="242" t="s">
        <v>23</v>
      </c>
      <c r="C14" s="243">
        <f t="shared" ref="C14:J14" si="8">C13/C$21</f>
        <v>7.7310924369747902E-2</v>
      </c>
      <c r="D14" s="244">
        <f t="shared" si="8"/>
        <v>4.7501237011380502E-2</v>
      </c>
      <c r="E14" s="244">
        <f t="shared" si="8"/>
        <v>7.2580645161290328E-2</v>
      </c>
      <c r="F14" s="244" t="s">
        <v>14</v>
      </c>
      <c r="G14" s="244">
        <f t="shared" si="8"/>
        <v>0.12</v>
      </c>
      <c r="H14" s="244" t="s">
        <v>14</v>
      </c>
      <c r="I14" s="245">
        <f t="shared" si="8"/>
        <v>3.1096563011456628E-2</v>
      </c>
      <c r="J14" s="246">
        <f t="shared" si="8"/>
        <v>6.8141197497765857E-2</v>
      </c>
    </row>
    <row r="15" spans="1:10" ht="25.5" customHeight="1" x14ac:dyDescent="0.25">
      <c r="A15" s="445" t="s">
        <v>76</v>
      </c>
      <c r="B15" s="247" t="s">
        <v>17</v>
      </c>
      <c r="C15" s="248">
        <v>15</v>
      </c>
      <c r="D15" s="249">
        <v>91</v>
      </c>
      <c r="E15" s="249">
        <v>8</v>
      </c>
      <c r="F15" s="249" t="s">
        <v>13</v>
      </c>
      <c r="G15" s="249">
        <v>57</v>
      </c>
      <c r="H15" s="249" t="s">
        <v>13</v>
      </c>
      <c r="I15" s="250">
        <v>22</v>
      </c>
      <c r="J15" s="251">
        <f t="shared" ref="J15" si="9">SUM(C15:I15)</f>
        <v>193</v>
      </c>
    </row>
    <row r="16" spans="1:10" ht="25.5" customHeight="1" x14ac:dyDescent="0.25">
      <c r="A16" s="486"/>
      <c r="B16" s="242" t="s">
        <v>23</v>
      </c>
      <c r="C16" s="243">
        <f t="shared" ref="C16:J16" si="10">C15/C$21</f>
        <v>2.5210084033613446E-2</v>
      </c>
      <c r="D16" s="244">
        <f t="shared" si="10"/>
        <v>4.5027214250371102E-2</v>
      </c>
      <c r="E16" s="244">
        <f t="shared" si="10"/>
        <v>6.4516129032258063E-2</v>
      </c>
      <c r="F16" s="244" t="s">
        <v>14</v>
      </c>
      <c r="G16" s="244">
        <f t="shared" si="10"/>
        <v>5.0666666666666665E-2</v>
      </c>
      <c r="H16" s="244" t="s">
        <v>14</v>
      </c>
      <c r="I16" s="245">
        <f t="shared" si="10"/>
        <v>3.6006546644844518E-2</v>
      </c>
      <c r="J16" s="246">
        <f t="shared" si="10"/>
        <v>4.311885612153709E-2</v>
      </c>
    </row>
    <row r="17" spans="1:10" ht="25.5" customHeight="1" x14ac:dyDescent="0.25">
      <c r="A17" s="487" t="s">
        <v>77</v>
      </c>
      <c r="B17" s="247" t="s">
        <v>17</v>
      </c>
      <c r="C17" s="248">
        <v>0</v>
      </c>
      <c r="D17" s="249">
        <v>18</v>
      </c>
      <c r="E17" s="249">
        <v>1</v>
      </c>
      <c r="F17" s="249" t="s">
        <v>13</v>
      </c>
      <c r="G17" s="249">
        <v>0</v>
      </c>
      <c r="H17" s="249" t="s">
        <v>13</v>
      </c>
      <c r="I17" s="250">
        <v>4</v>
      </c>
      <c r="J17" s="251">
        <f t="shared" ref="J17" si="11">SUM(C17:I17)</f>
        <v>23</v>
      </c>
    </row>
    <row r="18" spans="1:10" ht="25.5" customHeight="1" x14ac:dyDescent="0.25">
      <c r="A18" s="486"/>
      <c r="B18" s="242" t="s">
        <v>23</v>
      </c>
      <c r="C18" s="243">
        <f t="shared" ref="C18:J18" si="12">C17/C$21</f>
        <v>0</v>
      </c>
      <c r="D18" s="244">
        <f t="shared" si="12"/>
        <v>8.9064819396338438E-3</v>
      </c>
      <c r="E18" s="244">
        <f t="shared" si="12"/>
        <v>8.0645161290322578E-3</v>
      </c>
      <c r="F18" s="244" t="s">
        <v>14</v>
      </c>
      <c r="G18" s="244">
        <f t="shared" si="12"/>
        <v>0</v>
      </c>
      <c r="H18" s="244" t="s">
        <v>14</v>
      </c>
      <c r="I18" s="245">
        <f t="shared" si="12"/>
        <v>6.5466448445171853E-3</v>
      </c>
      <c r="J18" s="246">
        <f t="shared" si="12"/>
        <v>5.1385165326184095E-3</v>
      </c>
    </row>
    <row r="19" spans="1:10" ht="25.5" customHeight="1" x14ac:dyDescent="0.25">
      <c r="A19" s="487" t="s">
        <v>78</v>
      </c>
      <c r="B19" s="247" t="s">
        <v>17</v>
      </c>
      <c r="C19" s="248">
        <v>165</v>
      </c>
      <c r="D19" s="249">
        <v>697</v>
      </c>
      <c r="E19" s="249">
        <v>36</v>
      </c>
      <c r="F19" s="249" t="s">
        <v>13</v>
      </c>
      <c r="G19" s="249">
        <v>262</v>
      </c>
      <c r="H19" s="249" t="s">
        <v>13</v>
      </c>
      <c r="I19" s="250">
        <v>266</v>
      </c>
      <c r="J19" s="251">
        <f t="shared" ref="J19" si="13">SUM(C19:I19)</f>
        <v>1426</v>
      </c>
    </row>
    <row r="20" spans="1:10" ht="25.5" customHeight="1" thickBot="1" x14ac:dyDescent="0.3">
      <c r="A20" s="487"/>
      <c r="B20" s="247" t="s">
        <v>23</v>
      </c>
      <c r="C20" s="252">
        <f t="shared" ref="C20:J20" si="14">C19/C$21</f>
        <v>0.27731092436974791</v>
      </c>
      <c r="D20" s="253">
        <f t="shared" si="14"/>
        <v>0.34487877288471053</v>
      </c>
      <c r="E20" s="253">
        <f t="shared" si="14"/>
        <v>0.29032258064516131</v>
      </c>
      <c r="F20" s="253" t="s">
        <v>14</v>
      </c>
      <c r="G20" s="253">
        <f t="shared" si="14"/>
        <v>0.2328888888888889</v>
      </c>
      <c r="H20" s="253" t="s">
        <v>14</v>
      </c>
      <c r="I20" s="254">
        <f t="shared" si="14"/>
        <v>0.43535188216039278</v>
      </c>
      <c r="J20" s="255">
        <f t="shared" si="14"/>
        <v>0.3185880250223414</v>
      </c>
    </row>
    <row r="21" spans="1:10" ht="30.75" customHeight="1" x14ac:dyDescent="0.25">
      <c r="A21" s="477" t="s">
        <v>79</v>
      </c>
      <c r="B21" s="256" t="s">
        <v>17</v>
      </c>
      <c r="C21" s="124">
        <f t="shared" ref="C21:J21" si="15">C5+C7+C9+C11+C13+C15+C17+C19</f>
        <v>595</v>
      </c>
      <c r="D21" s="125">
        <f t="shared" si="15"/>
        <v>2021</v>
      </c>
      <c r="E21" s="125">
        <f t="shared" si="15"/>
        <v>124</v>
      </c>
      <c r="F21" s="125" t="s">
        <v>13</v>
      </c>
      <c r="G21" s="125">
        <f t="shared" si="15"/>
        <v>1125</v>
      </c>
      <c r="H21" s="125" t="s">
        <v>13</v>
      </c>
      <c r="I21" s="126">
        <f t="shared" si="15"/>
        <v>611</v>
      </c>
      <c r="J21" s="198">
        <f t="shared" si="15"/>
        <v>4476</v>
      </c>
    </row>
    <row r="22" spans="1:10" ht="30.75" customHeight="1" thickBot="1" x14ac:dyDescent="0.3">
      <c r="A22" s="478"/>
      <c r="B22" s="257" t="s">
        <v>23</v>
      </c>
      <c r="C22" s="84">
        <f t="shared" ref="C22:I22" si="16">C21/C$21</f>
        <v>1</v>
      </c>
      <c r="D22" s="85">
        <f t="shared" si="16"/>
        <v>1</v>
      </c>
      <c r="E22" s="85">
        <f t="shared" si="16"/>
        <v>1</v>
      </c>
      <c r="F22" s="85" t="s">
        <v>14</v>
      </c>
      <c r="G22" s="85">
        <f t="shared" si="16"/>
        <v>1</v>
      </c>
      <c r="H22" s="85" t="s">
        <v>14</v>
      </c>
      <c r="I22" s="87">
        <f t="shared" si="16"/>
        <v>1</v>
      </c>
      <c r="J22" s="128">
        <f>J21/J$21</f>
        <v>1</v>
      </c>
    </row>
    <row r="23" spans="1:10" ht="36" customHeight="1" thickBot="1" x14ac:dyDescent="0.3">
      <c r="A23" s="152"/>
      <c r="B23" s="142"/>
      <c r="C23" s="91"/>
      <c r="D23" s="91"/>
      <c r="E23" s="91"/>
      <c r="F23" s="91"/>
      <c r="G23" s="91"/>
      <c r="H23" s="91"/>
      <c r="I23" s="91"/>
      <c r="J23" s="91"/>
    </row>
    <row r="24" spans="1:10" ht="57" customHeight="1" x14ac:dyDescent="0.25">
      <c r="A24" s="199" t="s">
        <v>80</v>
      </c>
      <c r="B24" s="258" t="s">
        <v>17</v>
      </c>
      <c r="C24" s="259">
        <v>141</v>
      </c>
      <c r="D24" s="260">
        <v>65</v>
      </c>
      <c r="E24" s="260">
        <v>3</v>
      </c>
      <c r="F24" s="260" t="s">
        <v>13</v>
      </c>
      <c r="G24" s="260">
        <v>467</v>
      </c>
      <c r="H24" s="260" t="s">
        <v>13</v>
      </c>
      <c r="I24" s="261">
        <v>127</v>
      </c>
      <c r="J24" s="262">
        <f>SUM(C24:I24)</f>
        <v>803</v>
      </c>
    </row>
    <row r="25" spans="1:10" ht="55.5" customHeight="1" thickBot="1" x14ac:dyDescent="0.3">
      <c r="A25" s="223" t="s">
        <v>60</v>
      </c>
      <c r="B25" s="263" t="s">
        <v>17</v>
      </c>
      <c r="C25" s="264">
        <f t="shared" ref="C25:J25" si="17">C26-C21-C24</f>
        <v>0</v>
      </c>
      <c r="D25" s="265">
        <f t="shared" si="17"/>
        <v>0</v>
      </c>
      <c r="E25" s="265">
        <f t="shared" si="17"/>
        <v>0</v>
      </c>
      <c r="F25" s="265">
        <v>8</v>
      </c>
      <c r="G25" s="265">
        <f t="shared" si="17"/>
        <v>0</v>
      </c>
      <c r="H25" s="265" t="s">
        <v>13</v>
      </c>
      <c r="I25" s="266">
        <f t="shared" si="17"/>
        <v>0</v>
      </c>
      <c r="J25" s="267">
        <f t="shared" si="17"/>
        <v>8</v>
      </c>
    </row>
    <row r="26" spans="1:10" ht="54.75" customHeight="1" thickBot="1" x14ac:dyDescent="0.3">
      <c r="A26" s="351" t="s">
        <v>18</v>
      </c>
      <c r="B26" s="268" t="s">
        <v>17</v>
      </c>
      <c r="C26" s="264">
        <v>736</v>
      </c>
      <c r="D26" s="265">
        <v>2086</v>
      </c>
      <c r="E26" s="265">
        <v>127</v>
      </c>
      <c r="F26" s="265">
        <v>8</v>
      </c>
      <c r="G26" s="265">
        <v>1592</v>
      </c>
      <c r="H26" s="265" t="s">
        <v>13</v>
      </c>
      <c r="I26" s="266">
        <v>738</v>
      </c>
      <c r="J26" s="267">
        <f>SUM(C26:I26)</f>
        <v>5287</v>
      </c>
    </row>
    <row r="27" spans="1:10" ht="54.75" customHeight="1" thickBot="1" x14ac:dyDescent="0.3">
      <c r="A27" s="141"/>
      <c r="B27" s="129"/>
      <c r="C27" s="210"/>
      <c r="D27" s="210"/>
      <c r="E27" s="210"/>
      <c r="F27" s="210"/>
      <c r="G27" s="210"/>
      <c r="H27" s="210"/>
      <c r="I27" s="210"/>
      <c r="J27" s="211"/>
    </row>
    <row r="28" spans="1:10" ht="36.75" customHeight="1" x14ac:dyDescent="0.25">
      <c r="A28" s="479" t="s">
        <v>19</v>
      </c>
      <c r="B28" s="480"/>
      <c r="C28" s="480"/>
      <c r="D28" s="93"/>
      <c r="E28" s="93"/>
      <c r="F28" s="93"/>
      <c r="G28" s="93"/>
      <c r="H28" s="93"/>
      <c r="I28" s="93"/>
      <c r="J28" s="94"/>
    </row>
    <row r="29" spans="1:10" ht="36.75" customHeight="1" x14ac:dyDescent="0.25">
      <c r="A29" s="481" t="s">
        <v>20</v>
      </c>
      <c r="B29" s="482"/>
      <c r="C29" s="269">
        <v>1</v>
      </c>
      <c r="D29" s="270">
        <v>2</v>
      </c>
      <c r="E29" s="270">
        <v>1</v>
      </c>
      <c r="F29" s="270">
        <v>0</v>
      </c>
      <c r="G29" s="270">
        <v>1</v>
      </c>
      <c r="H29" s="270">
        <v>0</v>
      </c>
      <c r="I29" s="270">
        <v>1</v>
      </c>
      <c r="J29" s="271">
        <f>SUM(C29:I29)</f>
        <v>6</v>
      </c>
    </row>
    <row r="30" spans="1:10" ht="36.75" customHeight="1" thickBot="1" x14ac:dyDescent="0.3">
      <c r="A30" s="483" t="s">
        <v>133</v>
      </c>
      <c r="B30" s="484"/>
      <c r="C30" s="272">
        <v>1</v>
      </c>
      <c r="D30" s="273">
        <v>2</v>
      </c>
      <c r="E30" s="273">
        <v>1</v>
      </c>
      <c r="F30" s="273">
        <v>2</v>
      </c>
      <c r="G30" s="273">
        <v>1</v>
      </c>
      <c r="H30" s="273">
        <v>1</v>
      </c>
      <c r="I30" s="274">
        <v>1</v>
      </c>
      <c r="J30" s="275">
        <f>SUM(C30:I30)</f>
        <v>9</v>
      </c>
    </row>
    <row r="31" spans="1:10" ht="31.5" customHeight="1" x14ac:dyDescent="0.25">
      <c r="A31" s="276" t="s">
        <v>21</v>
      </c>
      <c r="B31" s="277"/>
      <c r="C31" s="54"/>
      <c r="D31" s="54"/>
      <c r="E31" s="54"/>
      <c r="F31" s="54"/>
      <c r="G31" s="54"/>
      <c r="H31" s="54"/>
      <c r="I31" s="54"/>
      <c r="J31" s="54"/>
    </row>
    <row r="32" spans="1:10" ht="38.25" customHeight="1" x14ac:dyDescent="0.25">
      <c r="A32" s="485" t="s">
        <v>81</v>
      </c>
      <c r="B32" s="485"/>
      <c r="C32" s="485"/>
      <c r="D32" s="485"/>
      <c r="E32" s="485"/>
      <c r="F32" s="485"/>
      <c r="G32" s="485"/>
      <c r="H32" s="485"/>
      <c r="I32" s="485"/>
      <c r="J32" s="485"/>
    </row>
    <row r="33" spans="1:10" ht="35.25" customHeight="1" x14ac:dyDescent="0.25">
      <c r="A33" s="276" t="s">
        <v>160</v>
      </c>
      <c r="B33" s="276"/>
      <c r="C33" s="276"/>
      <c r="D33" s="276"/>
      <c r="E33" s="276"/>
      <c r="F33" s="276"/>
      <c r="G33" s="276"/>
      <c r="H33" s="276"/>
      <c r="I33" s="276"/>
      <c r="J33" s="276"/>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5"/>
  <sheetViews>
    <sheetView zoomScale="66" zoomScaleNormal="66" workbookViewId="0">
      <selection sqref="A1:J1"/>
    </sheetView>
  </sheetViews>
  <sheetFormatPr baseColWidth="10" defaultRowHeight="15" x14ac:dyDescent="0.25"/>
  <cols>
    <col min="1" max="1" width="57.85546875" customWidth="1"/>
    <col min="2" max="2" width="10.140625" style="55" customWidth="1"/>
    <col min="3" max="3" width="24.140625" customWidth="1"/>
    <col min="4" max="4" width="22.5703125" customWidth="1"/>
    <col min="5" max="5" width="27.5703125" customWidth="1"/>
    <col min="6" max="10" width="22.5703125" customWidth="1"/>
  </cols>
  <sheetData>
    <row r="1" spans="1:10" ht="34.5" customHeight="1" x14ac:dyDescent="0.25">
      <c r="A1" s="459" t="s">
        <v>151</v>
      </c>
      <c r="B1" s="459"/>
      <c r="C1" s="459"/>
      <c r="D1" s="459"/>
      <c r="E1" s="459"/>
      <c r="F1" s="459"/>
      <c r="G1" s="459"/>
      <c r="H1" s="459"/>
      <c r="I1" s="459"/>
      <c r="J1" s="459"/>
    </row>
    <row r="2" spans="1:10" ht="57" customHeight="1" thickBot="1" x14ac:dyDescent="0.3">
      <c r="A2" s="459" t="s">
        <v>152</v>
      </c>
      <c r="B2" s="459"/>
      <c r="C2" s="461"/>
      <c r="D2" s="461"/>
      <c r="E2" s="461"/>
      <c r="F2" s="461"/>
      <c r="G2" s="461"/>
      <c r="H2" s="461"/>
      <c r="I2" s="461"/>
      <c r="J2" s="461"/>
    </row>
    <row r="3" spans="1:10" ht="51.75" customHeight="1" thickBot="1" x14ac:dyDescent="0.3">
      <c r="A3" s="404" t="s">
        <v>82</v>
      </c>
      <c r="B3" s="411"/>
      <c r="C3" s="414" t="s">
        <v>1</v>
      </c>
      <c r="D3" s="415"/>
      <c r="E3" s="415"/>
      <c r="F3" s="415"/>
      <c r="G3" s="415"/>
      <c r="H3" s="415"/>
      <c r="I3" s="415"/>
      <c r="J3" s="416"/>
    </row>
    <row r="4" spans="1:10" ht="70.5" customHeight="1" thickBot="1" x14ac:dyDescent="0.3">
      <c r="A4" s="412"/>
      <c r="B4" s="413"/>
      <c r="C4" s="513" t="s">
        <v>153</v>
      </c>
      <c r="D4" s="104" t="s">
        <v>3</v>
      </c>
      <c r="E4" s="105" t="s">
        <v>70</v>
      </c>
      <c r="F4" s="195" t="s">
        <v>5</v>
      </c>
      <c r="G4" s="104" t="s">
        <v>6</v>
      </c>
      <c r="H4" s="195" t="s">
        <v>7</v>
      </c>
      <c r="I4" s="106" t="s">
        <v>8</v>
      </c>
      <c r="J4" s="107" t="s">
        <v>9</v>
      </c>
    </row>
    <row r="5" spans="1:10" ht="31.5" customHeight="1" x14ac:dyDescent="0.25">
      <c r="A5" s="475" t="s">
        <v>154</v>
      </c>
      <c r="B5" s="5" t="s">
        <v>10</v>
      </c>
      <c r="C5" s="353">
        <v>324</v>
      </c>
      <c r="D5" s="354">
        <v>22</v>
      </c>
      <c r="E5" s="354">
        <v>64</v>
      </c>
      <c r="F5" s="354" t="s">
        <v>13</v>
      </c>
      <c r="G5" s="354">
        <v>73</v>
      </c>
      <c r="H5" s="354" t="s">
        <v>13</v>
      </c>
      <c r="I5" s="355">
        <v>91</v>
      </c>
      <c r="J5" s="356">
        <f>SUM(C5:I5)</f>
        <v>574</v>
      </c>
    </row>
    <row r="6" spans="1:10" ht="31.5" customHeight="1" x14ac:dyDescent="0.25">
      <c r="A6" s="476"/>
      <c r="B6" s="65" t="s">
        <v>23</v>
      </c>
      <c r="C6" s="74">
        <f t="shared" ref="C6:J6" si="0">C5/C$23</f>
        <v>0.48142644873699852</v>
      </c>
      <c r="D6" s="75">
        <f t="shared" si="0"/>
        <v>4.1745730550284632E-2</v>
      </c>
      <c r="E6" s="75">
        <f t="shared" si="0"/>
        <v>0.50393700787401574</v>
      </c>
      <c r="F6" s="75" t="s">
        <v>14</v>
      </c>
      <c r="G6" s="75">
        <f t="shared" si="0"/>
        <v>8.7320574162679424E-2</v>
      </c>
      <c r="H6" s="75" t="s">
        <v>14</v>
      </c>
      <c r="I6" s="77">
        <f t="shared" si="0"/>
        <v>0.12364130434782608</v>
      </c>
      <c r="J6" s="78">
        <f t="shared" si="0"/>
        <v>0.19799931010693342</v>
      </c>
    </row>
    <row r="7" spans="1:10" ht="25.5" customHeight="1" x14ac:dyDescent="0.25">
      <c r="A7" s="472" t="s">
        <v>83</v>
      </c>
      <c r="B7" s="70" t="s">
        <v>17</v>
      </c>
      <c r="C7" s="357">
        <v>51</v>
      </c>
      <c r="D7" s="358">
        <v>152</v>
      </c>
      <c r="E7" s="358">
        <v>28</v>
      </c>
      <c r="F7" s="358" t="s">
        <v>13</v>
      </c>
      <c r="G7" s="358">
        <v>233</v>
      </c>
      <c r="H7" s="358" t="s">
        <v>13</v>
      </c>
      <c r="I7" s="359">
        <v>301</v>
      </c>
      <c r="J7" s="360">
        <f t="shared" ref="J7" si="1">SUM(C7:I7)</f>
        <v>765</v>
      </c>
    </row>
    <row r="8" spans="1:10" ht="25.5" customHeight="1" x14ac:dyDescent="0.25">
      <c r="A8" s="476"/>
      <c r="B8" s="65" t="s">
        <v>23</v>
      </c>
      <c r="C8" s="74">
        <f t="shared" ref="C8:J8" si="2">C7/C$23</f>
        <v>7.5780089153046057E-2</v>
      </c>
      <c r="D8" s="75">
        <f t="shared" si="2"/>
        <v>0.2884250474383302</v>
      </c>
      <c r="E8" s="75">
        <f t="shared" si="2"/>
        <v>0.22047244094488189</v>
      </c>
      <c r="F8" s="75" t="s">
        <v>14</v>
      </c>
      <c r="G8" s="75">
        <f t="shared" si="2"/>
        <v>0.27870813397129185</v>
      </c>
      <c r="H8" s="75" t="s">
        <v>14</v>
      </c>
      <c r="I8" s="77">
        <f t="shared" si="2"/>
        <v>0.40896739130434784</v>
      </c>
      <c r="J8" s="78">
        <f t="shared" si="2"/>
        <v>0.26388409796481543</v>
      </c>
    </row>
    <row r="9" spans="1:10" ht="25.5" customHeight="1" x14ac:dyDescent="0.25">
      <c r="A9" s="472" t="s">
        <v>84</v>
      </c>
      <c r="B9" s="70" t="s">
        <v>17</v>
      </c>
      <c r="C9" s="357">
        <v>13</v>
      </c>
      <c r="D9" s="358">
        <v>3</v>
      </c>
      <c r="E9" s="358">
        <v>2</v>
      </c>
      <c r="F9" s="358" t="s">
        <v>13</v>
      </c>
      <c r="G9" s="358">
        <v>211</v>
      </c>
      <c r="H9" s="358" t="s">
        <v>13</v>
      </c>
      <c r="I9" s="359">
        <v>10</v>
      </c>
      <c r="J9" s="360">
        <f t="shared" ref="J9" si="3">SUM(C9:I9)</f>
        <v>239</v>
      </c>
    </row>
    <row r="10" spans="1:10" ht="25.5" customHeight="1" x14ac:dyDescent="0.25">
      <c r="A10" s="476"/>
      <c r="B10" s="65" t="s">
        <v>23</v>
      </c>
      <c r="C10" s="74">
        <f t="shared" ref="C10:J10" si="4">C9/C$23</f>
        <v>1.9316493313521546E-2</v>
      </c>
      <c r="D10" s="75">
        <f t="shared" si="4"/>
        <v>5.6925996204933585E-3</v>
      </c>
      <c r="E10" s="75">
        <f t="shared" si="4"/>
        <v>1.5748031496062992E-2</v>
      </c>
      <c r="F10" s="75" t="s">
        <v>14</v>
      </c>
      <c r="G10" s="75">
        <f t="shared" si="4"/>
        <v>0.25239234449760767</v>
      </c>
      <c r="H10" s="75" t="s">
        <v>14</v>
      </c>
      <c r="I10" s="77">
        <f t="shared" si="4"/>
        <v>1.358695652173913E-2</v>
      </c>
      <c r="J10" s="78">
        <f t="shared" si="4"/>
        <v>8.2442221455674369E-2</v>
      </c>
    </row>
    <row r="11" spans="1:10" ht="25.5" customHeight="1" x14ac:dyDescent="0.25">
      <c r="A11" s="472" t="s">
        <v>85</v>
      </c>
      <c r="B11" s="70" t="s">
        <v>17</v>
      </c>
      <c r="C11" s="357">
        <v>0</v>
      </c>
      <c r="D11" s="358">
        <v>5</v>
      </c>
      <c r="E11" s="358">
        <v>5</v>
      </c>
      <c r="F11" s="358" t="s">
        <v>13</v>
      </c>
      <c r="G11" s="358">
        <v>35</v>
      </c>
      <c r="H11" s="358" t="s">
        <v>13</v>
      </c>
      <c r="I11" s="359">
        <v>31</v>
      </c>
      <c r="J11" s="360">
        <f t="shared" ref="J11" si="5">SUM(C11:I11)</f>
        <v>76</v>
      </c>
    </row>
    <row r="12" spans="1:10" ht="25.5" customHeight="1" x14ac:dyDescent="0.25">
      <c r="A12" s="476"/>
      <c r="B12" s="65" t="s">
        <v>23</v>
      </c>
      <c r="C12" s="74">
        <f t="shared" ref="C12:J12" si="6">C11/C$23</f>
        <v>0</v>
      </c>
      <c r="D12" s="75">
        <f t="shared" si="6"/>
        <v>9.4876660341555973E-3</v>
      </c>
      <c r="E12" s="75">
        <f t="shared" si="6"/>
        <v>3.937007874015748E-2</v>
      </c>
      <c r="F12" s="75" t="s">
        <v>14</v>
      </c>
      <c r="G12" s="75">
        <f t="shared" si="6"/>
        <v>4.1866028708133975E-2</v>
      </c>
      <c r="H12" s="75" t="s">
        <v>14</v>
      </c>
      <c r="I12" s="77">
        <f t="shared" si="6"/>
        <v>4.2119565217391304E-2</v>
      </c>
      <c r="J12" s="78">
        <f t="shared" si="6"/>
        <v>2.6215936529837874E-2</v>
      </c>
    </row>
    <row r="13" spans="1:10" ht="25.5" customHeight="1" x14ac:dyDescent="0.25">
      <c r="A13" s="472" t="s">
        <v>86</v>
      </c>
      <c r="B13" s="70" t="s">
        <v>17</v>
      </c>
      <c r="C13" s="357">
        <v>268</v>
      </c>
      <c r="D13" s="358">
        <v>255</v>
      </c>
      <c r="E13" s="358">
        <v>23</v>
      </c>
      <c r="F13" s="358" t="s">
        <v>13</v>
      </c>
      <c r="G13" s="358">
        <v>256</v>
      </c>
      <c r="H13" s="358" t="s">
        <v>13</v>
      </c>
      <c r="I13" s="359">
        <v>274</v>
      </c>
      <c r="J13" s="360">
        <f>SUM(C13:I13)</f>
        <v>1076</v>
      </c>
    </row>
    <row r="14" spans="1:10" ht="25.5" customHeight="1" x14ac:dyDescent="0.25">
      <c r="A14" s="476"/>
      <c r="B14" s="65" t="s">
        <v>23</v>
      </c>
      <c r="C14" s="74">
        <f t="shared" ref="C14:J14" si="7">C13/C$23</f>
        <v>0.39821693907875183</v>
      </c>
      <c r="D14" s="75">
        <f t="shared" si="7"/>
        <v>0.4838709677419355</v>
      </c>
      <c r="E14" s="75">
        <f t="shared" si="7"/>
        <v>0.18110236220472442</v>
      </c>
      <c r="F14" s="75" t="s">
        <v>14</v>
      </c>
      <c r="G14" s="75">
        <f t="shared" si="7"/>
        <v>0.30622009569377989</v>
      </c>
      <c r="H14" s="75" t="s">
        <v>14</v>
      </c>
      <c r="I14" s="77">
        <f t="shared" si="7"/>
        <v>0.37228260869565216</v>
      </c>
      <c r="J14" s="78">
        <f t="shared" si="7"/>
        <v>0.37116246981717832</v>
      </c>
    </row>
    <row r="15" spans="1:10" ht="25.5" customHeight="1" x14ac:dyDescent="0.25">
      <c r="A15" s="472" t="s">
        <v>87</v>
      </c>
      <c r="B15" s="70" t="s">
        <v>17</v>
      </c>
      <c r="C15" s="357">
        <v>6</v>
      </c>
      <c r="D15" s="358">
        <v>4</v>
      </c>
      <c r="E15" s="358">
        <v>1</v>
      </c>
      <c r="F15" s="358" t="s">
        <v>13</v>
      </c>
      <c r="G15" s="358">
        <v>13</v>
      </c>
      <c r="H15" s="358" t="s">
        <v>13</v>
      </c>
      <c r="I15" s="359">
        <v>17</v>
      </c>
      <c r="J15" s="360">
        <f t="shared" ref="J15" si="8">SUM(C15:I15)</f>
        <v>41</v>
      </c>
    </row>
    <row r="16" spans="1:10" ht="25.5" customHeight="1" x14ac:dyDescent="0.25">
      <c r="A16" s="476"/>
      <c r="B16" s="65" t="s">
        <v>23</v>
      </c>
      <c r="C16" s="74">
        <f t="shared" ref="C16:J16" si="9">C15/C$23</f>
        <v>8.9153046062407128E-3</v>
      </c>
      <c r="D16" s="75">
        <f t="shared" si="9"/>
        <v>7.5901328273244783E-3</v>
      </c>
      <c r="E16" s="75">
        <f t="shared" si="9"/>
        <v>7.874015748031496E-3</v>
      </c>
      <c r="F16" s="75" t="s">
        <v>14</v>
      </c>
      <c r="G16" s="75">
        <f t="shared" si="9"/>
        <v>1.555023923444976E-2</v>
      </c>
      <c r="H16" s="75" t="s">
        <v>14</v>
      </c>
      <c r="I16" s="77">
        <f t="shared" si="9"/>
        <v>2.309782608695652E-2</v>
      </c>
      <c r="J16" s="78">
        <f t="shared" si="9"/>
        <v>1.4142807864780959E-2</v>
      </c>
    </row>
    <row r="17" spans="1:10" ht="25.5" customHeight="1" x14ac:dyDescent="0.25">
      <c r="A17" s="472" t="s">
        <v>88</v>
      </c>
      <c r="B17" s="70" t="s">
        <v>17</v>
      </c>
      <c r="C17" s="357">
        <v>9</v>
      </c>
      <c r="D17" s="358">
        <v>83</v>
      </c>
      <c r="E17" s="358">
        <v>3</v>
      </c>
      <c r="F17" s="358" t="s">
        <v>13</v>
      </c>
      <c r="G17" s="358">
        <v>13</v>
      </c>
      <c r="H17" s="358" t="s">
        <v>13</v>
      </c>
      <c r="I17" s="359">
        <v>4</v>
      </c>
      <c r="J17" s="360">
        <f t="shared" ref="J17" si="10">SUM(C17:I17)</f>
        <v>112</v>
      </c>
    </row>
    <row r="18" spans="1:10" ht="25.5" customHeight="1" x14ac:dyDescent="0.25">
      <c r="A18" s="476"/>
      <c r="B18" s="65" t="s">
        <v>23</v>
      </c>
      <c r="C18" s="74">
        <f t="shared" ref="C18:J18" si="11">C17/C$23</f>
        <v>1.3372956909361069E-2</v>
      </c>
      <c r="D18" s="75">
        <f t="shared" si="11"/>
        <v>0.15749525616698293</v>
      </c>
      <c r="E18" s="75">
        <f t="shared" si="11"/>
        <v>2.3622047244094488E-2</v>
      </c>
      <c r="F18" s="75" t="s">
        <v>14</v>
      </c>
      <c r="G18" s="75">
        <f t="shared" si="11"/>
        <v>1.555023923444976E-2</v>
      </c>
      <c r="H18" s="75" t="s">
        <v>14</v>
      </c>
      <c r="I18" s="77">
        <f t="shared" si="11"/>
        <v>5.434782608695652E-3</v>
      </c>
      <c r="J18" s="78">
        <f t="shared" si="11"/>
        <v>3.8634011728182129E-2</v>
      </c>
    </row>
    <row r="19" spans="1:10" ht="25.5" customHeight="1" x14ac:dyDescent="0.25">
      <c r="A19" s="472" t="s">
        <v>89</v>
      </c>
      <c r="B19" s="70" t="s">
        <v>17</v>
      </c>
      <c r="C19" s="357">
        <v>0</v>
      </c>
      <c r="D19" s="358">
        <v>1</v>
      </c>
      <c r="E19" s="358">
        <v>0</v>
      </c>
      <c r="F19" s="358" t="s">
        <v>13</v>
      </c>
      <c r="G19" s="358">
        <v>2</v>
      </c>
      <c r="H19" s="358" t="s">
        <v>13</v>
      </c>
      <c r="I19" s="359">
        <v>8</v>
      </c>
      <c r="J19" s="360">
        <f t="shared" ref="J19" si="12">SUM(C19:I19)</f>
        <v>11</v>
      </c>
    </row>
    <row r="20" spans="1:10" ht="25.5" customHeight="1" x14ac:dyDescent="0.25">
      <c r="A20" s="476"/>
      <c r="B20" s="65" t="s">
        <v>23</v>
      </c>
      <c r="C20" s="74">
        <f t="shared" ref="C20:J20" si="13">C19/C$23</f>
        <v>0</v>
      </c>
      <c r="D20" s="75">
        <f t="shared" si="13"/>
        <v>1.8975332068311196E-3</v>
      </c>
      <c r="E20" s="75">
        <f t="shared" si="13"/>
        <v>0</v>
      </c>
      <c r="F20" s="75" t="s">
        <v>14</v>
      </c>
      <c r="G20" s="75">
        <f t="shared" si="13"/>
        <v>2.3923444976076554E-3</v>
      </c>
      <c r="H20" s="75" t="s">
        <v>14</v>
      </c>
      <c r="I20" s="77">
        <f t="shared" si="13"/>
        <v>1.0869565217391304E-2</v>
      </c>
      <c r="J20" s="78">
        <f t="shared" si="13"/>
        <v>3.7944118661607453E-3</v>
      </c>
    </row>
    <row r="21" spans="1:10" ht="25.5" customHeight="1" x14ac:dyDescent="0.25">
      <c r="A21" s="472" t="s">
        <v>90</v>
      </c>
      <c r="B21" s="70" t="s">
        <v>17</v>
      </c>
      <c r="C21" s="357">
        <v>2</v>
      </c>
      <c r="D21" s="358">
        <v>2</v>
      </c>
      <c r="E21" s="358">
        <v>1</v>
      </c>
      <c r="F21" s="358" t="s">
        <v>13</v>
      </c>
      <c r="G21" s="358">
        <v>0</v>
      </c>
      <c r="H21" s="358" t="s">
        <v>13</v>
      </c>
      <c r="I21" s="359">
        <v>0</v>
      </c>
      <c r="J21" s="360">
        <f t="shared" ref="J21" si="14">SUM(C21:I21)</f>
        <v>5</v>
      </c>
    </row>
    <row r="22" spans="1:10" ht="25.5" customHeight="1" thickBot="1" x14ac:dyDescent="0.3">
      <c r="A22" s="475"/>
      <c r="B22" s="70" t="s">
        <v>23</v>
      </c>
      <c r="C22" s="66">
        <f t="shared" ref="C22:J22" si="15">C21/C$23</f>
        <v>2.9717682020802376E-3</v>
      </c>
      <c r="D22" s="196">
        <f t="shared" si="15"/>
        <v>3.7950664136622392E-3</v>
      </c>
      <c r="E22" s="196">
        <f t="shared" si="15"/>
        <v>7.874015748031496E-3</v>
      </c>
      <c r="F22" s="196" t="s">
        <v>14</v>
      </c>
      <c r="G22" s="196">
        <f t="shared" si="15"/>
        <v>0</v>
      </c>
      <c r="H22" s="196" t="s">
        <v>14</v>
      </c>
      <c r="I22" s="68">
        <f t="shared" si="15"/>
        <v>0</v>
      </c>
      <c r="J22" s="69">
        <f t="shared" si="15"/>
        <v>1.7247326664367024E-3</v>
      </c>
    </row>
    <row r="23" spans="1:10" ht="27" customHeight="1" x14ac:dyDescent="0.25">
      <c r="A23" s="404" t="s">
        <v>91</v>
      </c>
      <c r="B23" s="5" t="s">
        <v>17</v>
      </c>
      <c r="C23" s="361">
        <f t="shared" ref="C23:J23" si="16">C5+C7+C9+C11+C13+C15+C17+C19+C21</f>
        <v>673</v>
      </c>
      <c r="D23" s="362">
        <f t="shared" si="16"/>
        <v>527</v>
      </c>
      <c r="E23" s="362">
        <f t="shared" si="16"/>
        <v>127</v>
      </c>
      <c r="F23" s="362" t="s">
        <v>13</v>
      </c>
      <c r="G23" s="362">
        <f t="shared" si="16"/>
        <v>836</v>
      </c>
      <c r="H23" s="362" t="s">
        <v>13</v>
      </c>
      <c r="I23" s="363">
        <f t="shared" si="16"/>
        <v>736</v>
      </c>
      <c r="J23" s="364">
        <f t="shared" si="16"/>
        <v>2899</v>
      </c>
    </row>
    <row r="24" spans="1:10" ht="27" customHeight="1" thickBot="1" x14ac:dyDescent="0.3">
      <c r="A24" s="412"/>
      <c r="B24" s="83" t="s">
        <v>23</v>
      </c>
      <c r="C24" s="84">
        <f t="shared" ref="C24:I24" si="17">C23/C$23</f>
        <v>1</v>
      </c>
      <c r="D24" s="85">
        <f t="shared" si="17"/>
        <v>1</v>
      </c>
      <c r="E24" s="85">
        <f t="shared" si="17"/>
        <v>1</v>
      </c>
      <c r="F24" s="85" t="s">
        <v>14</v>
      </c>
      <c r="G24" s="85">
        <f t="shared" si="17"/>
        <v>1</v>
      </c>
      <c r="H24" s="85" t="s">
        <v>14</v>
      </c>
      <c r="I24" s="87">
        <f t="shared" si="17"/>
        <v>1</v>
      </c>
      <c r="J24" s="88">
        <f>J23/J$23</f>
        <v>1</v>
      </c>
    </row>
    <row r="25" spans="1:10" ht="36" customHeight="1" thickBot="1" x14ac:dyDescent="0.3">
      <c r="A25" s="152"/>
      <c r="B25" s="142"/>
      <c r="C25" s="91"/>
      <c r="D25" s="91"/>
      <c r="E25" s="91"/>
      <c r="F25" s="91"/>
      <c r="G25" s="91"/>
      <c r="H25" s="91"/>
      <c r="I25" s="91"/>
      <c r="J25" s="91"/>
    </row>
    <row r="26" spans="1:10" ht="45.75" customHeight="1" x14ac:dyDescent="0.25">
      <c r="A26" s="281" t="s">
        <v>92</v>
      </c>
      <c r="B26" s="282" t="s">
        <v>17</v>
      </c>
      <c r="C26" s="30">
        <v>63</v>
      </c>
      <c r="D26" s="31">
        <v>4</v>
      </c>
      <c r="E26" s="31">
        <v>0</v>
      </c>
      <c r="F26" s="31" t="s">
        <v>13</v>
      </c>
      <c r="G26" s="31">
        <v>756</v>
      </c>
      <c r="H26" s="283" t="s">
        <v>13</v>
      </c>
      <c r="I26" s="32">
        <v>2</v>
      </c>
      <c r="J26" s="284">
        <f>SUM(C26:I26)</f>
        <v>825</v>
      </c>
    </row>
    <row r="27" spans="1:10" ht="45.75" customHeight="1" thickBot="1" x14ac:dyDescent="0.3">
      <c r="A27" s="285" t="s">
        <v>60</v>
      </c>
      <c r="B27" s="286" t="s">
        <v>17</v>
      </c>
      <c r="C27" s="287">
        <f t="shared" ref="C27:J27" si="18">C28-C23-C26</f>
        <v>0</v>
      </c>
      <c r="D27" s="288">
        <f t="shared" si="18"/>
        <v>1555</v>
      </c>
      <c r="E27" s="288">
        <f t="shared" si="18"/>
        <v>0</v>
      </c>
      <c r="F27" s="288">
        <v>8</v>
      </c>
      <c r="G27" s="288">
        <f t="shared" si="18"/>
        <v>0</v>
      </c>
      <c r="H27" s="289" t="s">
        <v>13</v>
      </c>
      <c r="I27" s="290">
        <f t="shared" si="18"/>
        <v>0</v>
      </c>
      <c r="J27" s="291">
        <f t="shared" si="18"/>
        <v>1563</v>
      </c>
    </row>
    <row r="28" spans="1:10" ht="45.75" customHeight="1" thickBot="1" x14ac:dyDescent="0.3">
      <c r="A28" s="352" t="s">
        <v>18</v>
      </c>
      <c r="B28" s="286" t="s">
        <v>17</v>
      </c>
      <c r="C28" s="292">
        <v>736</v>
      </c>
      <c r="D28" s="289">
        <v>2086</v>
      </c>
      <c r="E28" s="289">
        <v>127</v>
      </c>
      <c r="F28" s="289">
        <v>8</v>
      </c>
      <c r="G28" s="289">
        <v>1592</v>
      </c>
      <c r="H28" s="289" t="s">
        <v>13</v>
      </c>
      <c r="I28" s="293">
        <v>738</v>
      </c>
      <c r="J28" s="294">
        <v>5287</v>
      </c>
    </row>
    <row r="29" spans="1:10" ht="48.75" customHeight="1" thickBot="1" x14ac:dyDescent="0.3">
      <c r="A29" s="141"/>
      <c r="B29" s="129"/>
      <c r="C29" s="210"/>
      <c r="D29" s="210"/>
      <c r="E29" s="210"/>
      <c r="F29" s="210"/>
      <c r="G29" s="210"/>
      <c r="H29" s="210"/>
      <c r="I29" s="210"/>
      <c r="J29" s="211"/>
    </row>
    <row r="30" spans="1:10" ht="39.75" customHeight="1" x14ac:dyDescent="0.25">
      <c r="A30" s="374" t="s">
        <v>19</v>
      </c>
      <c r="B30" s="375"/>
      <c r="C30" s="375"/>
      <c r="D30" s="93"/>
      <c r="E30" s="93"/>
      <c r="F30" s="93"/>
      <c r="G30" s="93"/>
      <c r="H30" s="93"/>
      <c r="I30" s="93"/>
      <c r="J30" s="94"/>
    </row>
    <row r="31" spans="1:10" ht="39.75" customHeight="1" x14ac:dyDescent="0.25">
      <c r="A31" s="389" t="s">
        <v>20</v>
      </c>
      <c r="B31" s="390"/>
      <c r="C31" s="225">
        <v>1</v>
      </c>
      <c r="D31" s="226">
        <v>1</v>
      </c>
      <c r="E31" s="226">
        <v>1</v>
      </c>
      <c r="F31" s="226">
        <v>0</v>
      </c>
      <c r="G31" s="226">
        <v>1</v>
      </c>
      <c r="H31" s="226">
        <v>0</v>
      </c>
      <c r="I31" s="226">
        <v>1</v>
      </c>
      <c r="J31" s="228">
        <f>SUM(C31:I31)</f>
        <v>5</v>
      </c>
    </row>
    <row r="32" spans="1:10" ht="39.75" customHeight="1" thickBot="1" x14ac:dyDescent="0.3">
      <c r="A32" s="391" t="s">
        <v>133</v>
      </c>
      <c r="B32" s="392"/>
      <c r="C32" s="229">
        <v>1</v>
      </c>
      <c r="D32" s="230">
        <v>2</v>
      </c>
      <c r="E32" s="230">
        <v>1</v>
      </c>
      <c r="F32" s="230">
        <v>2</v>
      </c>
      <c r="G32" s="230">
        <v>1</v>
      </c>
      <c r="H32" s="230">
        <v>1</v>
      </c>
      <c r="I32" s="231">
        <v>1</v>
      </c>
      <c r="J32" s="232">
        <f>SUM(C32:I32)</f>
        <v>9</v>
      </c>
    </row>
    <row r="33" spans="1:10" ht="26.25" customHeight="1" x14ac:dyDescent="0.25">
      <c r="A33" s="52" t="s">
        <v>21</v>
      </c>
      <c r="B33" s="53"/>
      <c r="C33" s="54"/>
      <c r="D33" s="54"/>
      <c r="E33" s="54"/>
      <c r="F33" s="54"/>
      <c r="G33" s="54"/>
      <c r="H33" s="54"/>
      <c r="I33" s="54"/>
      <c r="J33" s="54"/>
    </row>
    <row r="34" spans="1:10" s="102" customFormat="1" ht="47.25" customHeight="1" x14ac:dyDescent="0.25">
      <c r="A34" s="194" t="s">
        <v>162</v>
      </c>
      <c r="B34" s="193"/>
      <c r="C34" s="194"/>
      <c r="D34" s="194"/>
      <c r="E34" s="194"/>
      <c r="F34" s="194"/>
      <c r="G34" s="194"/>
      <c r="H34" s="194"/>
      <c r="I34" s="194"/>
      <c r="J34" s="194"/>
    </row>
    <row r="35" spans="1:10" ht="37.5" customHeight="1" x14ac:dyDescent="0.25">
      <c r="A35" s="52" t="s">
        <v>156</v>
      </c>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3"/>
  <sheetViews>
    <sheetView zoomScale="55" zoomScaleNormal="55" workbookViewId="0">
      <selection sqref="A1:J1"/>
    </sheetView>
  </sheetViews>
  <sheetFormatPr baseColWidth="10" defaultRowHeight="15" x14ac:dyDescent="0.25"/>
  <cols>
    <col min="1" max="1" width="51.85546875" customWidth="1"/>
    <col min="2" max="2" width="13.85546875" style="55" customWidth="1"/>
    <col min="3" max="4" width="24.42578125" customWidth="1"/>
    <col min="5" max="5" width="26.42578125" customWidth="1"/>
    <col min="6" max="10" width="24.42578125" customWidth="1"/>
  </cols>
  <sheetData>
    <row r="1" spans="1:10" ht="57" customHeight="1" x14ac:dyDescent="0.25">
      <c r="A1" s="459" t="s">
        <v>155</v>
      </c>
      <c r="B1" s="459"/>
      <c r="C1" s="459"/>
      <c r="D1" s="459"/>
      <c r="E1" s="459"/>
      <c r="F1" s="459"/>
      <c r="G1" s="459"/>
      <c r="H1" s="459"/>
      <c r="I1" s="459"/>
      <c r="J1" s="459"/>
    </row>
    <row r="2" spans="1:10" ht="57" customHeight="1" thickBot="1" x14ac:dyDescent="0.3">
      <c r="A2" s="499" t="s">
        <v>157</v>
      </c>
      <c r="B2" s="499"/>
      <c r="C2" s="500"/>
      <c r="D2" s="500"/>
      <c r="E2" s="500"/>
      <c r="F2" s="500"/>
      <c r="G2" s="500"/>
      <c r="H2" s="500"/>
      <c r="I2" s="500"/>
      <c r="J2" s="500"/>
    </row>
    <row r="3" spans="1:10" ht="51.75" customHeight="1" thickBot="1" x14ac:dyDescent="0.3">
      <c r="A3" s="396" t="s">
        <v>93</v>
      </c>
      <c r="B3" s="397"/>
      <c r="C3" s="414" t="s">
        <v>1</v>
      </c>
      <c r="D3" s="415"/>
      <c r="E3" s="415"/>
      <c r="F3" s="415"/>
      <c r="G3" s="415"/>
      <c r="H3" s="415"/>
      <c r="I3" s="415"/>
      <c r="J3" s="416"/>
    </row>
    <row r="4" spans="1:10" ht="48" customHeight="1" thickBot="1" x14ac:dyDescent="0.3">
      <c r="A4" s="398"/>
      <c r="B4" s="399"/>
      <c r="C4" s="103" t="s">
        <v>2</v>
      </c>
      <c r="D4" s="104" t="s">
        <v>35</v>
      </c>
      <c r="E4" s="104" t="s">
        <v>70</v>
      </c>
      <c r="F4" s="104" t="s">
        <v>5</v>
      </c>
      <c r="G4" s="104" t="s">
        <v>6</v>
      </c>
      <c r="H4" s="195" t="s">
        <v>7</v>
      </c>
      <c r="I4" s="106" t="s">
        <v>8</v>
      </c>
      <c r="J4" s="107" t="s">
        <v>9</v>
      </c>
    </row>
    <row r="5" spans="1:10" ht="31.5" customHeight="1" x14ac:dyDescent="0.25">
      <c r="A5" s="475" t="s">
        <v>94</v>
      </c>
      <c r="B5" s="5" t="s">
        <v>17</v>
      </c>
      <c r="C5" s="108" t="s">
        <v>13</v>
      </c>
      <c r="D5" s="109">
        <v>1</v>
      </c>
      <c r="E5" s="109">
        <v>2</v>
      </c>
      <c r="F5" s="109" t="s">
        <v>13</v>
      </c>
      <c r="G5" s="109">
        <v>48</v>
      </c>
      <c r="H5" s="109" t="s">
        <v>13</v>
      </c>
      <c r="I5" s="110">
        <v>0</v>
      </c>
      <c r="J5" s="111">
        <f>SUM(C5:I5)</f>
        <v>51</v>
      </c>
    </row>
    <row r="6" spans="1:10" ht="31.5" customHeight="1" x14ac:dyDescent="0.25">
      <c r="A6" s="476"/>
      <c r="B6" s="65" t="s">
        <v>23</v>
      </c>
      <c r="C6" s="74" t="s">
        <v>14</v>
      </c>
      <c r="D6" s="75">
        <f t="shared" ref="D6:J6" si="0">D5/D$29</f>
        <v>5.4318305268875606E-4</v>
      </c>
      <c r="E6" s="75">
        <f t="shared" si="0"/>
        <v>1.5748031496062992E-2</v>
      </c>
      <c r="F6" s="75" t="s">
        <v>14</v>
      </c>
      <c r="G6" s="75">
        <f t="shared" si="0"/>
        <v>8.8560885608856083E-2</v>
      </c>
      <c r="H6" s="75" t="s">
        <v>14</v>
      </c>
      <c r="I6" s="77">
        <f t="shared" si="0"/>
        <v>0</v>
      </c>
      <c r="J6" s="112">
        <f t="shared" si="0"/>
        <v>1.5711645101663587E-2</v>
      </c>
    </row>
    <row r="7" spans="1:10" ht="25.5" customHeight="1" x14ac:dyDescent="0.25">
      <c r="A7" s="472" t="s">
        <v>95</v>
      </c>
      <c r="B7" s="70" t="s">
        <v>17</v>
      </c>
      <c r="C7" s="117" t="s">
        <v>13</v>
      </c>
      <c r="D7" s="118">
        <v>0</v>
      </c>
      <c r="E7" s="118">
        <v>108</v>
      </c>
      <c r="F7" s="118" t="s">
        <v>13</v>
      </c>
      <c r="G7" s="118">
        <v>0</v>
      </c>
      <c r="H7" s="118" t="s">
        <v>13</v>
      </c>
      <c r="I7" s="119">
        <v>0</v>
      </c>
      <c r="J7" s="120">
        <f t="shared" ref="J7" si="1">SUM(C7:I7)</f>
        <v>108</v>
      </c>
    </row>
    <row r="8" spans="1:10" ht="25.5" customHeight="1" x14ac:dyDescent="0.25">
      <c r="A8" s="476"/>
      <c r="B8" s="65" t="s">
        <v>23</v>
      </c>
      <c r="C8" s="74" t="s">
        <v>14</v>
      </c>
      <c r="D8" s="75">
        <f t="shared" ref="D8:J8" si="2">D7/D$29</f>
        <v>0</v>
      </c>
      <c r="E8" s="75">
        <f t="shared" si="2"/>
        <v>0.85039370078740162</v>
      </c>
      <c r="F8" s="75" t="s">
        <v>14</v>
      </c>
      <c r="G8" s="75">
        <f t="shared" si="2"/>
        <v>0</v>
      </c>
      <c r="H8" s="75" t="s">
        <v>14</v>
      </c>
      <c r="I8" s="77">
        <f t="shared" si="2"/>
        <v>0</v>
      </c>
      <c r="J8" s="112">
        <f t="shared" si="2"/>
        <v>3.3271719038817003E-2</v>
      </c>
    </row>
    <row r="9" spans="1:10" ht="25.5" customHeight="1" x14ac:dyDescent="0.25">
      <c r="A9" s="472" t="s">
        <v>96</v>
      </c>
      <c r="B9" s="70" t="s">
        <v>17</v>
      </c>
      <c r="C9" s="117" t="s">
        <v>13</v>
      </c>
      <c r="D9" s="118">
        <v>1833</v>
      </c>
      <c r="E9" s="118">
        <v>1</v>
      </c>
      <c r="F9" s="118" t="s">
        <v>13</v>
      </c>
      <c r="G9" s="118">
        <v>25</v>
      </c>
      <c r="H9" s="118" t="s">
        <v>13</v>
      </c>
      <c r="I9" s="119">
        <v>0</v>
      </c>
      <c r="J9" s="120">
        <f t="shared" ref="J9" si="3">SUM(C9:I9)</f>
        <v>1859</v>
      </c>
    </row>
    <row r="10" spans="1:10" ht="25.5" customHeight="1" x14ac:dyDescent="0.25">
      <c r="A10" s="476"/>
      <c r="B10" s="65" t="s">
        <v>23</v>
      </c>
      <c r="C10" s="74" t="s">
        <v>14</v>
      </c>
      <c r="D10" s="75">
        <f t="shared" ref="D10:J10" si="4">D9/D$29</f>
        <v>0.99565453557848993</v>
      </c>
      <c r="E10" s="75">
        <f t="shared" si="4"/>
        <v>7.874015748031496E-3</v>
      </c>
      <c r="F10" s="75" t="s">
        <v>14</v>
      </c>
      <c r="G10" s="75">
        <f t="shared" si="4"/>
        <v>4.6125461254612546E-2</v>
      </c>
      <c r="H10" s="75" t="s">
        <v>14</v>
      </c>
      <c r="I10" s="77">
        <f t="shared" si="4"/>
        <v>0</v>
      </c>
      <c r="J10" s="112">
        <f t="shared" si="4"/>
        <v>0.57270486752926675</v>
      </c>
    </row>
    <row r="11" spans="1:10" ht="25.5" customHeight="1" x14ac:dyDescent="0.25">
      <c r="A11" s="472" t="s">
        <v>97</v>
      </c>
      <c r="B11" s="70" t="s">
        <v>17</v>
      </c>
      <c r="C11" s="117" t="s">
        <v>13</v>
      </c>
      <c r="D11" s="118">
        <v>2</v>
      </c>
      <c r="E11" s="118">
        <v>3</v>
      </c>
      <c r="F11" s="118" t="s">
        <v>13</v>
      </c>
      <c r="G11" s="118">
        <v>7</v>
      </c>
      <c r="H11" s="118" t="s">
        <v>13</v>
      </c>
      <c r="I11" s="119">
        <v>0</v>
      </c>
      <c r="J11" s="120">
        <f t="shared" ref="J11" si="5">SUM(C11:I11)</f>
        <v>12</v>
      </c>
    </row>
    <row r="12" spans="1:10" ht="25.5" customHeight="1" x14ac:dyDescent="0.25">
      <c r="A12" s="476"/>
      <c r="B12" s="65" t="s">
        <v>23</v>
      </c>
      <c r="C12" s="74" t="s">
        <v>14</v>
      </c>
      <c r="D12" s="75">
        <f t="shared" ref="D12:J12" si="6">D11/D$29</f>
        <v>1.0863661053775121E-3</v>
      </c>
      <c r="E12" s="75">
        <f t="shared" si="6"/>
        <v>2.3622047244094488E-2</v>
      </c>
      <c r="F12" s="75" t="s">
        <v>14</v>
      </c>
      <c r="G12" s="75">
        <f t="shared" si="6"/>
        <v>1.2915129151291513E-2</v>
      </c>
      <c r="H12" s="75" t="s">
        <v>14</v>
      </c>
      <c r="I12" s="77">
        <f t="shared" si="6"/>
        <v>0</v>
      </c>
      <c r="J12" s="112">
        <f t="shared" si="6"/>
        <v>3.6968576709796672E-3</v>
      </c>
    </row>
    <row r="13" spans="1:10" ht="25.5" customHeight="1" x14ac:dyDescent="0.25">
      <c r="A13" s="472" t="s">
        <v>98</v>
      </c>
      <c r="B13" s="70" t="s">
        <v>17</v>
      </c>
      <c r="C13" s="117" t="s">
        <v>13</v>
      </c>
      <c r="D13" s="118">
        <v>1</v>
      </c>
      <c r="E13" s="118">
        <v>1</v>
      </c>
      <c r="F13" s="118" t="s">
        <v>13</v>
      </c>
      <c r="G13" s="118">
        <v>427</v>
      </c>
      <c r="H13" s="118" t="s">
        <v>13</v>
      </c>
      <c r="I13" s="119">
        <v>0</v>
      </c>
      <c r="J13" s="120">
        <f t="shared" ref="J13" si="7">SUM(C13:I13)</f>
        <v>429</v>
      </c>
    </row>
    <row r="14" spans="1:10" ht="25.5" customHeight="1" x14ac:dyDescent="0.25">
      <c r="A14" s="476"/>
      <c r="B14" s="65" t="s">
        <v>23</v>
      </c>
      <c r="C14" s="74" t="s">
        <v>14</v>
      </c>
      <c r="D14" s="75">
        <f t="shared" ref="D14:J14" si="8">D13/D$29</f>
        <v>5.4318305268875606E-4</v>
      </c>
      <c r="E14" s="75">
        <f t="shared" si="8"/>
        <v>7.874015748031496E-3</v>
      </c>
      <c r="F14" s="75" t="s">
        <v>14</v>
      </c>
      <c r="G14" s="75">
        <f t="shared" si="8"/>
        <v>0.78782287822878228</v>
      </c>
      <c r="H14" s="75" t="s">
        <v>14</v>
      </c>
      <c r="I14" s="77">
        <f t="shared" si="8"/>
        <v>0</v>
      </c>
      <c r="J14" s="112">
        <f t="shared" si="8"/>
        <v>0.13216266173752311</v>
      </c>
    </row>
    <row r="15" spans="1:10" ht="25.5" customHeight="1" x14ac:dyDescent="0.25">
      <c r="A15" s="472" t="s">
        <v>99</v>
      </c>
      <c r="B15" s="70" t="s">
        <v>17</v>
      </c>
      <c r="C15" s="117" t="s">
        <v>13</v>
      </c>
      <c r="D15" s="118">
        <v>0</v>
      </c>
      <c r="E15" s="118">
        <v>0</v>
      </c>
      <c r="F15" s="118" t="s">
        <v>13</v>
      </c>
      <c r="G15" s="118">
        <v>0</v>
      </c>
      <c r="H15" s="118" t="s">
        <v>13</v>
      </c>
      <c r="I15" s="119">
        <v>0</v>
      </c>
      <c r="J15" s="120">
        <f t="shared" ref="J15" si="9">SUM(C15:I15)</f>
        <v>0</v>
      </c>
    </row>
    <row r="16" spans="1:10" ht="25.5" customHeight="1" x14ac:dyDescent="0.25">
      <c r="A16" s="476"/>
      <c r="B16" s="65" t="s">
        <v>23</v>
      </c>
      <c r="C16" s="74" t="s">
        <v>14</v>
      </c>
      <c r="D16" s="75">
        <f t="shared" ref="D16:J16" si="10">D15/D$29</f>
        <v>0</v>
      </c>
      <c r="E16" s="75">
        <f t="shared" si="10"/>
        <v>0</v>
      </c>
      <c r="F16" s="75" t="s">
        <v>14</v>
      </c>
      <c r="G16" s="75">
        <f t="shared" si="10"/>
        <v>0</v>
      </c>
      <c r="H16" s="75" t="s">
        <v>14</v>
      </c>
      <c r="I16" s="77">
        <f t="shared" si="10"/>
        <v>0</v>
      </c>
      <c r="J16" s="112">
        <f t="shared" si="10"/>
        <v>0</v>
      </c>
    </row>
    <row r="17" spans="1:10" ht="25.5" customHeight="1" x14ac:dyDescent="0.25">
      <c r="A17" s="472" t="s">
        <v>100</v>
      </c>
      <c r="B17" s="70" t="s">
        <v>17</v>
      </c>
      <c r="C17" s="117" t="s">
        <v>13</v>
      </c>
      <c r="D17" s="118">
        <v>1</v>
      </c>
      <c r="E17" s="118">
        <v>0</v>
      </c>
      <c r="F17" s="118" t="s">
        <v>13</v>
      </c>
      <c r="G17" s="118">
        <v>0</v>
      </c>
      <c r="H17" s="118" t="s">
        <v>13</v>
      </c>
      <c r="I17" s="119">
        <v>649</v>
      </c>
      <c r="J17" s="120">
        <f t="shared" ref="J17" si="11">SUM(C17:I17)</f>
        <v>650</v>
      </c>
    </row>
    <row r="18" spans="1:10" ht="25.5" customHeight="1" x14ac:dyDescent="0.25">
      <c r="A18" s="476"/>
      <c r="B18" s="65" t="s">
        <v>23</v>
      </c>
      <c r="C18" s="74" t="s">
        <v>14</v>
      </c>
      <c r="D18" s="75">
        <f t="shared" ref="D18:J18" si="12">D17/D$29</f>
        <v>5.4318305268875606E-4</v>
      </c>
      <c r="E18" s="75">
        <f t="shared" si="12"/>
        <v>0</v>
      </c>
      <c r="F18" s="75" t="s">
        <v>14</v>
      </c>
      <c r="G18" s="75">
        <f t="shared" si="12"/>
        <v>0</v>
      </c>
      <c r="H18" s="75" t="s">
        <v>14</v>
      </c>
      <c r="I18" s="77">
        <f t="shared" si="12"/>
        <v>0.88179347826086951</v>
      </c>
      <c r="J18" s="112">
        <f t="shared" si="12"/>
        <v>0.2002464571780653</v>
      </c>
    </row>
    <row r="19" spans="1:10" ht="25.5" customHeight="1" x14ac:dyDescent="0.25">
      <c r="A19" s="472" t="s">
        <v>101</v>
      </c>
      <c r="B19" s="70" t="s">
        <v>17</v>
      </c>
      <c r="C19" s="117" t="s">
        <v>13</v>
      </c>
      <c r="D19" s="118">
        <v>1</v>
      </c>
      <c r="E19" s="118">
        <v>7</v>
      </c>
      <c r="F19" s="118" t="s">
        <v>13</v>
      </c>
      <c r="G19" s="118">
        <v>0</v>
      </c>
      <c r="H19" s="118" t="s">
        <v>13</v>
      </c>
      <c r="I19" s="119">
        <v>58</v>
      </c>
      <c r="J19" s="120">
        <f t="shared" ref="J19" si="13">SUM(C19:I19)</f>
        <v>66</v>
      </c>
    </row>
    <row r="20" spans="1:10" ht="25.5" customHeight="1" x14ac:dyDescent="0.25">
      <c r="A20" s="476"/>
      <c r="B20" s="65" t="s">
        <v>23</v>
      </c>
      <c r="C20" s="74" t="s">
        <v>14</v>
      </c>
      <c r="D20" s="75">
        <f t="shared" ref="D20:J20" si="14">D19/D$29</f>
        <v>5.4318305268875606E-4</v>
      </c>
      <c r="E20" s="75">
        <f t="shared" si="14"/>
        <v>5.5118110236220472E-2</v>
      </c>
      <c r="F20" s="75" t="s">
        <v>14</v>
      </c>
      <c r="G20" s="75">
        <f t="shared" si="14"/>
        <v>0</v>
      </c>
      <c r="H20" s="75" t="s">
        <v>14</v>
      </c>
      <c r="I20" s="77">
        <f t="shared" si="14"/>
        <v>7.880434782608696E-2</v>
      </c>
      <c r="J20" s="112">
        <f t="shared" si="14"/>
        <v>2.0332717190388171E-2</v>
      </c>
    </row>
    <row r="21" spans="1:10" ht="25.5" customHeight="1" x14ac:dyDescent="0.25">
      <c r="A21" s="472" t="s">
        <v>102</v>
      </c>
      <c r="B21" s="70" t="s">
        <v>17</v>
      </c>
      <c r="C21" s="117" t="s">
        <v>13</v>
      </c>
      <c r="D21" s="118">
        <v>0</v>
      </c>
      <c r="E21" s="118">
        <v>4</v>
      </c>
      <c r="F21" s="118" t="s">
        <v>13</v>
      </c>
      <c r="G21" s="118">
        <v>25</v>
      </c>
      <c r="H21" s="118" t="s">
        <v>13</v>
      </c>
      <c r="I21" s="119">
        <v>7</v>
      </c>
      <c r="J21" s="120">
        <f t="shared" ref="J21" si="15">SUM(C21:I21)</f>
        <v>36</v>
      </c>
    </row>
    <row r="22" spans="1:10" ht="25.5" customHeight="1" x14ac:dyDescent="0.25">
      <c r="A22" s="476"/>
      <c r="B22" s="65" t="s">
        <v>23</v>
      </c>
      <c r="C22" s="74" t="s">
        <v>14</v>
      </c>
      <c r="D22" s="75">
        <f t="shared" ref="D22:J22" si="16">D21/D$29</f>
        <v>0</v>
      </c>
      <c r="E22" s="75">
        <f t="shared" si="16"/>
        <v>3.1496062992125984E-2</v>
      </c>
      <c r="F22" s="75" t="s">
        <v>14</v>
      </c>
      <c r="G22" s="75">
        <f t="shared" si="16"/>
        <v>4.6125461254612546E-2</v>
      </c>
      <c r="H22" s="75" t="s">
        <v>14</v>
      </c>
      <c r="I22" s="77">
        <f t="shared" si="16"/>
        <v>9.5108695652173919E-3</v>
      </c>
      <c r="J22" s="112">
        <f t="shared" si="16"/>
        <v>1.1090573012939002E-2</v>
      </c>
    </row>
    <row r="23" spans="1:10" ht="25.5" customHeight="1" x14ac:dyDescent="0.25">
      <c r="A23" s="472" t="s">
        <v>103</v>
      </c>
      <c r="B23" s="70" t="s">
        <v>17</v>
      </c>
      <c r="C23" s="117" t="s">
        <v>13</v>
      </c>
      <c r="D23" s="118">
        <v>2</v>
      </c>
      <c r="E23" s="118">
        <v>1</v>
      </c>
      <c r="F23" s="118" t="s">
        <v>13</v>
      </c>
      <c r="G23" s="118">
        <v>0</v>
      </c>
      <c r="H23" s="118" t="s">
        <v>13</v>
      </c>
      <c r="I23" s="119">
        <v>1</v>
      </c>
      <c r="J23" s="120">
        <f t="shared" ref="J23" si="17">SUM(C23:I23)</f>
        <v>4</v>
      </c>
    </row>
    <row r="24" spans="1:10" ht="25.5" customHeight="1" x14ac:dyDescent="0.25">
      <c r="A24" s="476"/>
      <c r="B24" s="65" t="s">
        <v>23</v>
      </c>
      <c r="C24" s="74" t="s">
        <v>14</v>
      </c>
      <c r="D24" s="75">
        <f t="shared" ref="D24:J24" si="18">D23/D$29</f>
        <v>1.0863661053775121E-3</v>
      </c>
      <c r="E24" s="75">
        <f t="shared" si="18"/>
        <v>7.874015748031496E-3</v>
      </c>
      <c r="F24" s="75" t="s">
        <v>14</v>
      </c>
      <c r="G24" s="75">
        <f t="shared" si="18"/>
        <v>0</v>
      </c>
      <c r="H24" s="75" t="s">
        <v>14</v>
      </c>
      <c r="I24" s="77">
        <f t="shared" si="18"/>
        <v>1.358695652173913E-3</v>
      </c>
      <c r="J24" s="112">
        <f t="shared" si="18"/>
        <v>1.2322858903265558E-3</v>
      </c>
    </row>
    <row r="25" spans="1:10" ht="25.5" customHeight="1" x14ac:dyDescent="0.25">
      <c r="A25" s="472" t="s">
        <v>104</v>
      </c>
      <c r="B25" s="70" t="s">
        <v>17</v>
      </c>
      <c r="C25" s="117" t="s">
        <v>13</v>
      </c>
      <c r="D25" s="118">
        <v>0</v>
      </c>
      <c r="E25" s="118">
        <v>0</v>
      </c>
      <c r="F25" s="118" t="s">
        <v>13</v>
      </c>
      <c r="G25" s="118">
        <v>7</v>
      </c>
      <c r="H25" s="118" t="s">
        <v>13</v>
      </c>
      <c r="I25" s="119">
        <v>10</v>
      </c>
      <c r="J25" s="120">
        <f t="shared" ref="J25" si="19">SUM(C25:I25)</f>
        <v>17</v>
      </c>
    </row>
    <row r="26" spans="1:10" ht="25.5" customHeight="1" x14ac:dyDescent="0.25">
      <c r="A26" s="476"/>
      <c r="B26" s="65" t="s">
        <v>23</v>
      </c>
      <c r="C26" s="74" t="s">
        <v>14</v>
      </c>
      <c r="D26" s="75">
        <f t="shared" ref="D26:J26" si="20">D25/D$29</f>
        <v>0</v>
      </c>
      <c r="E26" s="75">
        <f t="shared" si="20"/>
        <v>0</v>
      </c>
      <c r="F26" s="75" t="s">
        <v>14</v>
      </c>
      <c r="G26" s="75">
        <f t="shared" si="20"/>
        <v>1.2915129151291513E-2</v>
      </c>
      <c r="H26" s="75" t="s">
        <v>14</v>
      </c>
      <c r="I26" s="77">
        <f t="shared" si="20"/>
        <v>1.358695652173913E-2</v>
      </c>
      <c r="J26" s="112">
        <f t="shared" si="20"/>
        <v>5.2372150338878621E-3</v>
      </c>
    </row>
    <row r="27" spans="1:10" ht="25.5" customHeight="1" x14ac:dyDescent="0.25">
      <c r="A27" s="472" t="s">
        <v>105</v>
      </c>
      <c r="B27" s="70" t="s">
        <v>17</v>
      </c>
      <c r="C27" s="117" t="s">
        <v>13</v>
      </c>
      <c r="D27" s="118">
        <v>0</v>
      </c>
      <c r="E27" s="118">
        <v>0</v>
      </c>
      <c r="F27" s="118" t="s">
        <v>13</v>
      </c>
      <c r="G27" s="118">
        <v>3</v>
      </c>
      <c r="H27" s="118" t="s">
        <v>13</v>
      </c>
      <c r="I27" s="119">
        <v>11</v>
      </c>
      <c r="J27" s="120">
        <f t="shared" ref="J27" si="21">SUM(C27:I27)</f>
        <v>14</v>
      </c>
    </row>
    <row r="28" spans="1:10" ht="25.5" customHeight="1" thickBot="1" x14ac:dyDescent="0.3">
      <c r="A28" s="475"/>
      <c r="B28" s="70" t="s">
        <v>23</v>
      </c>
      <c r="C28" s="66" t="s">
        <v>14</v>
      </c>
      <c r="D28" s="196">
        <f t="shared" ref="D28:J28" si="22">D27/D$29</f>
        <v>0</v>
      </c>
      <c r="E28" s="196">
        <f t="shared" si="22"/>
        <v>0</v>
      </c>
      <c r="F28" s="196" t="s">
        <v>14</v>
      </c>
      <c r="G28" s="196">
        <f t="shared" si="22"/>
        <v>5.5350553505535052E-3</v>
      </c>
      <c r="H28" s="196" t="s">
        <v>14</v>
      </c>
      <c r="I28" s="68">
        <f t="shared" si="22"/>
        <v>1.4945652173913044E-2</v>
      </c>
      <c r="J28" s="197">
        <f t="shared" si="22"/>
        <v>4.3130006161429448E-3</v>
      </c>
    </row>
    <row r="29" spans="1:10" ht="32.25" customHeight="1" x14ac:dyDescent="0.25">
      <c r="A29" s="404" t="s">
        <v>106</v>
      </c>
      <c r="B29" s="295" t="s">
        <v>17</v>
      </c>
      <c r="C29" s="124" t="s">
        <v>13</v>
      </c>
      <c r="D29" s="125">
        <f t="shared" ref="D29:J29" si="23">D5+D7+D9+D11+D13+D15+D17+D19+D21+D23+D25+D27</f>
        <v>1841</v>
      </c>
      <c r="E29" s="125">
        <f t="shared" si="23"/>
        <v>127</v>
      </c>
      <c r="F29" s="125" t="s">
        <v>13</v>
      </c>
      <c r="G29" s="125">
        <f t="shared" si="23"/>
        <v>542</v>
      </c>
      <c r="H29" s="125" t="s">
        <v>13</v>
      </c>
      <c r="I29" s="126">
        <f t="shared" si="23"/>
        <v>736</v>
      </c>
      <c r="J29" s="198">
        <f t="shared" si="23"/>
        <v>3246</v>
      </c>
    </row>
    <row r="30" spans="1:10" ht="32.25" customHeight="1" thickBot="1" x14ac:dyDescent="0.3">
      <c r="A30" s="412"/>
      <c r="B30" s="21" t="s">
        <v>23</v>
      </c>
      <c r="C30" s="84" t="s">
        <v>14</v>
      </c>
      <c r="D30" s="85">
        <f t="shared" ref="D30:J30" si="24">D29/D$29</f>
        <v>1</v>
      </c>
      <c r="E30" s="85">
        <f t="shared" si="24"/>
        <v>1</v>
      </c>
      <c r="F30" s="85" t="s">
        <v>14</v>
      </c>
      <c r="G30" s="85">
        <f t="shared" si="24"/>
        <v>1</v>
      </c>
      <c r="H30" s="85" t="s">
        <v>14</v>
      </c>
      <c r="I30" s="87">
        <f t="shared" si="24"/>
        <v>1</v>
      </c>
      <c r="J30" s="128">
        <f t="shared" si="24"/>
        <v>1</v>
      </c>
    </row>
    <row r="31" spans="1:10" ht="36" customHeight="1" thickBot="1" x14ac:dyDescent="0.3">
      <c r="A31" s="152"/>
      <c r="B31" s="142"/>
      <c r="C31" s="91"/>
      <c r="D31" s="91"/>
      <c r="E31" s="91"/>
      <c r="F31" s="91"/>
      <c r="G31" s="91"/>
      <c r="H31" s="91"/>
      <c r="I31" s="91"/>
      <c r="J31" s="91"/>
    </row>
    <row r="32" spans="1:10" ht="57" customHeight="1" x14ac:dyDescent="0.25">
      <c r="A32" s="199" t="s">
        <v>107</v>
      </c>
      <c r="B32" s="218" t="s">
        <v>17</v>
      </c>
      <c r="C32" s="201" t="s">
        <v>13</v>
      </c>
      <c r="D32" s="202">
        <v>28</v>
      </c>
      <c r="E32" s="202">
        <v>0</v>
      </c>
      <c r="F32" s="202" t="s">
        <v>13</v>
      </c>
      <c r="G32" s="202">
        <v>1050</v>
      </c>
      <c r="H32" s="220" t="s">
        <v>13</v>
      </c>
      <c r="I32" s="203">
        <v>2</v>
      </c>
      <c r="J32" s="204">
        <f>SUM(C32:I32)</f>
        <v>1080</v>
      </c>
    </row>
    <row r="33" spans="1:10" ht="55.5" customHeight="1" thickBot="1" x14ac:dyDescent="0.3">
      <c r="A33" s="223" t="s">
        <v>60</v>
      </c>
      <c r="B33" s="296" t="s">
        <v>17</v>
      </c>
      <c r="C33" s="297">
        <v>736</v>
      </c>
      <c r="D33" s="298">
        <f t="shared" ref="D33:J33" si="25">D34-D29-D32</f>
        <v>217</v>
      </c>
      <c r="E33" s="298">
        <f t="shared" si="25"/>
        <v>0</v>
      </c>
      <c r="F33" s="298">
        <v>8</v>
      </c>
      <c r="G33" s="298">
        <f t="shared" si="25"/>
        <v>0</v>
      </c>
      <c r="H33" s="207" t="s">
        <v>13</v>
      </c>
      <c r="I33" s="299">
        <f t="shared" si="25"/>
        <v>0</v>
      </c>
      <c r="J33" s="300">
        <f t="shared" si="25"/>
        <v>961</v>
      </c>
    </row>
    <row r="34" spans="1:10" ht="54.75" customHeight="1" thickBot="1" x14ac:dyDescent="0.3">
      <c r="A34" s="351" t="s">
        <v>18</v>
      </c>
      <c r="B34" s="296" t="s">
        <v>17</v>
      </c>
      <c r="C34" s="206">
        <v>736</v>
      </c>
      <c r="D34" s="207">
        <v>2086</v>
      </c>
      <c r="E34" s="207">
        <v>127</v>
      </c>
      <c r="F34" s="207">
        <v>8</v>
      </c>
      <c r="G34" s="207">
        <v>1592</v>
      </c>
      <c r="H34" s="207" t="s">
        <v>13</v>
      </c>
      <c r="I34" s="208">
        <v>738</v>
      </c>
      <c r="J34" s="209">
        <f>SUM(C34:I34)</f>
        <v>5287</v>
      </c>
    </row>
    <row r="35" spans="1:10" ht="54.75" customHeight="1" thickBot="1" x14ac:dyDescent="0.3">
      <c r="A35" s="141"/>
      <c r="B35" s="129"/>
      <c r="C35" s="210"/>
      <c r="D35" s="210"/>
      <c r="E35" s="210"/>
      <c r="F35" s="210"/>
      <c r="G35" s="210"/>
      <c r="H35" s="210"/>
      <c r="I35" s="143"/>
      <c r="J35" s="145"/>
    </row>
    <row r="36" spans="1:10" ht="41.25" customHeight="1" x14ac:dyDescent="0.25">
      <c r="A36" s="374" t="s">
        <v>19</v>
      </c>
      <c r="B36" s="375"/>
      <c r="C36" s="346"/>
      <c r="D36" s="93"/>
      <c r="E36" s="93"/>
      <c r="F36" s="93"/>
      <c r="G36" s="93"/>
      <c r="H36" s="93"/>
      <c r="I36" s="93"/>
      <c r="J36" s="94"/>
    </row>
    <row r="37" spans="1:10" ht="41.25" customHeight="1" x14ac:dyDescent="0.25">
      <c r="A37" s="389" t="s">
        <v>20</v>
      </c>
      <c r="B37" s="390"/>
      <c r="C37" s="225">
        <v>0</v>
      </c>
      <c r="D37" s="226">
        <v>2</v>
      </c>
      <c r="E37" s="226">
        <v>1</v>
      </c>
      <c r="F37" s="226">
        <v>0</v>
      </c>
      <c r="G37" s="226">
        <v>1</v>
      </c>
      <c r="H37" s="226">
        <v>0</v>
      </c>
      <c r="I37" s="226">
        <v>1</v>
      </c>
      <c r="J37" s="228">
        <f>SUM(C37:I37)</f>
        <v>5</v>
      </c>
    </row>
    <row r="38" spans="1:10" ht="41.25" customHeight="1" thickBot="1" x14ac:dyDescent="0.3">
      <c r="A38" s="391" t="s">
        <v>133</v>
      </c>
      <c r="B38" s="392"/>
      <c r="C38" s="229">
        <v>1</v>
      </c>
      <c r="D38" s="230">
        <v>2</v>
      </c>
      <c r="E38" s="230">
        <v>1</v>
      </c>
      <c r="F38" s="230">
        <v>2</v>
      </c>
      <c r="G38" s="230">
        <v>1</v>
      </c>
      <c r="H38" s="230">
        <v>1</v>
      </c>
      <c r="I38" s="231">
        <v>1</v>
      </c>
      <c r="J38" s="232">
        <f>SUM(C38:I38)</f>
        <v>9</v>
      </c>
    </row>
    <row r="39" spans="1:10" ht="31.5" customHeight="1" x14ac:dyDescent="0.25">
      <c r="A39" s="52" t="s">
        <v>21</v>
      </c>
      <c r="B39" s="53"/>
      <c r="C39" s="54"/>
      <c r="D39" s="54"/>
      <c r="E39" s="54"/>
      <c r="F39" s="54"/>
      <c r="G39" s="54"/>
      <c r="H39" s="54"/>
      <c r="I39" s="54"/>
      <c r="J39" s="54"/>
    </row>
    <row r="40" spans="1:10" ht="16.5" customHeight="1" x14ac:dyDescent="0.25"/>
    <row r="41" spans="1:10" ht="30" customHeight="1" x14ac:dyDescent="0.25">
      <c r="A41" s="276" t="s">
        <v>158</v>
      </c>
    </row>
    <row r="42" spans="1:10" ht="38.25" customHeight="1" x14ac:dyDescent="0.25">
      <c r="A42" s="276" t="s">
        <v>163</v>
      </c>
      <c r="B42" s="276"/>
      <c r="C42" s="276"/>
      <c r="D42" s="276"/>
      <c r="E42" s="276"/>
      <c r="F42" s="276"/>
      <c r="G42" s="276"/>
      <c r="H42" s="276"/>
      <c r="I42" s="276"/>
      <c r="J42" s="276"/>
    </row>
    <row r="43" spans="1:10" ht="32.25" customHeight="1" x14ac:dyDescent="0.25"/>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ageMargins left="0.70866141732283472" right="0.70866141732283472" top="0.74803149606299213" bottom="0.74803149606299213" header="0.31496062992125984" footer="0.31496062992125984"/>
  <pageSetup paperSize="8" scale="54"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TAB-2.1.1_2017_Web</vt:lpstr>
      <vt:lpstr>TAB-2.1.2_2017_Web</vt:lpstr>
      <vt:lpstr>TAB-2.1.3_2017_Web</vt:lpstr>
      <vt:lpstr>TAB-2.1.4_2017_Web</vt:lpstr>
      <vt:lpstr>TAB-2.1.5_2017_Web</vt:lpstr>
      <vt:lpstr>TAB-2.1.6_2017_Web</vt:lpstr>
      <vt:lpstr>TAB-2.1.7_2017_Web</vt:lpstr>
      <vt:lpstr>TAB-2.1.8_2017_Web</vt:lpstr>
      <vt:lpstr>TAB-2.1.9_2017_Web</vt:lpstr>
      <vt:lpstr>TAB-2.1.10_2017_Web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2019-07-10T12:14:24Z</dcterms:modified>
</cp:coreProperties>
</file>