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12000-Relais_sociaux\4_Publication_Annuaires\Stat_RSU_2017\RSU_Profil_2017\TAB_411_à_4110_AJB_An2017\"/>
    </mc:Choice>
  </mc:AlternateContent>
  <bookViews>
    <workbookView xWindow="0" yWindow="0" windowWidth="24000" windowHeight="9735" tabRatio="959"/>
  </bookViews>
  <sheets>
    <sheet name="TAB-4.1.1_2017_Web" sheetId="1" r:id="rId1"/>
    <sheet name="TAB-4.1.2_2017_Web" sheetId="2" r:id="rId2"/>
    <sheet name="TAB-4.1.3_2017_Web" sheetId="3" r:id="rId3"/>
    <sheet name="TAB-4.1.4_2017_Web" sheetId="4" r:id="rId4"/>
    <sheet name="TAB-4.1.5_2017_Web" sheetId="5" r:id="rId5"/>
    <sheet name="TAB-4.1.6_2017_Web" sheetId="6" r:id="rId6"/>
    <sheet name="TAB-4.1.7_2017_Web" sheetId="7" r:id="rId7"/>
    <sheet name="TAB-4.1.8_2017_Web" sheetId="8" r:id="rId8"/>
    <sheet name="TAB-4.1.9_2017_Web" sheetId="9" r:id="rId9"/>
    <sheet name="TAB-4.1.10_2017_Web" sheetId="10" r:id="rId10"/>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9" i="10" l="1"/>
  <c r="J48" i="10"/>
  <c r="J45" i="10"/>
  <c r="J44" i="10" s="1"/>
  <c r="I44" i="10"/>
  <c r="F44" i="10"/>
  <c r="E44" i="10"/>
  <c r="D44" i="10"/>
  <c r="C44" i="10"/>
  <c r="J42" i="10"/>
  <c r="I40" i="10"/>
  <c r="F40" i="10"/>
  <c r="E40" i="10"/>
  <c r="D40" i="10"/>
  <c r="C40" i="10"/>
  <c r="J39" i="10"/>
  <c r="J40" i="10" s="1"/>
  <c r="I38" i="10"/>
  <c r="F38" i="10"/>
  <c r="E38" i="10"/>
  <c r="D38" i="10"/>
  <c r="C38" i="10"/>
  <c r="J37" i="10"/>
  <c r="J38" i="10" s="1"/>
  <c r="I36" i="10"/>
  <c r="F36" i="10"/>
  <c r="E36" i="10"/>
  <c r="D36" i="10"/>
  <c r="C36" i="10"/>
  <c r="J35" i="10"/>
  <c r="J36" i="10" s="1"/>
  <c r="I34" i="10"/>
  <c r="F34" i="10"/>
  <c r="E34" i="10"/>
  <c r="D34" i="10"/>
  <c r="C34" i="10"/>
  <c r="J33" i="10"/>
  <c r="J34" i="10" s="1"/>
  <c r="I32" i="10"/>
  <c r="F32" i="10"/>
  <c r="E32" i="10"/>
  <c r="D32" i="10"/>
  <c r="C32" i="10"/>
  <c r="J31" i="10"/>
  <c r="J32" i="10" s="1"/>
  <c r="I30" i="10"/>
  <c r="F30" i="10"/>
  <c r="E30" i="10"/>
  <c r="D30" i="10"/>
  <c r="C30" i="10"/>
  <c r="J29" i="10"/>
  <c r="J30" i="10" s="1"/>
  <c r="I28" i="10"/>
  <c r="F28" i="10"/>
  <c r="E28" i="10"/>
  <c r="D28" i="10"/>
  <c r="C28" i="10"/>
  <c r="J27" i="10"/>
  <c r="J28" i="10" s="1"/>
  <c r="I26" i="10"/>
  <c r="F26" i="10"/>
  <c r="E26" i="10"/>
  <c r="D26" i="10"/>
  <c r="C26" i="10"/>
  <c r="J25" i="10"/>
  <c r="J26" i="10" s="1"/>
  <c r="I24" i="10"/>
  <c r="F24" i="10"/>
  <c r="E24" i="10"/>
  <c r="D24" i="10"/>
  <c r="C24" i="10"/>
  <c r="J23" i="10"/>
  <c r="J24" i="10" s="1"/>
  <c r="I22" i="10"/>
  <c r="F22" i="10"/>
  <c r="E22" i="10"/>
  <c r="D22" i="10"/>
  <c r="C22" i="10"/>
  <c r="J21" i="10"/>
  <c r="J22" i="10" s="1"/>
  <c r="I20" i="10"/>
  <c r="F20" i="10"/>
  <c r="E20" i="10"/>
  <c r="D20" i="10"/>
  <c r="C20" i="10"/>
  <c r="J19" i="10"/>
  <c r="J20" i="10" s="1"/>
  <c r="I18" i="10"/>
  <c r="F18" i="10"/>
  <c r="E18" i="10"/>
  <c r="D18" i="10"/>
  <c r="C18" i="10"/>
  <c r="J17" i="10"/>
  <c r="J18" i="10" s="1"/>
  <c r="I16" i="10"/>
  <c r="F16" i="10"/>
  <c r="E16" i="10"/>
  <c r="D16" i="10"/>
  <c r="C16" i="10"/>
  <c r="J15" i="10"/>
  <c r="J16" i="10" s="1"/>
  <c r="I14" i="10"/>
  <c r="F14" i="10"/>
  <c r="E14" i="10"/>
  <c r="D14" i="10"/>
  <c r="C14" i="10"/>
  <c r="J13" i="10"/>
  <c r="J14" i="10" s="1"/>
  <c r="I12" i="10"/>
  <c r="F12" i="10"/>
  <c r="E12" i="10"/>
  <c r="D12" i="10"/>
  <c r="C12" i="10"/>
  <c r="J11" i="10"/>
  <c r="J12" i="10" s="1"/>
  <c r="I10" i="10"/>
  <c r="F10" i="10"/>
  <c r="E10" i="10"/>
  <c r="D10" i="10"/>
  <c r="C10" i="10"/>
  <c r="J9" i="10"/>
  <c r="J10" i="10" s="1"/>
  <c r="I8" i="10"/>
  <c r="F8" i="10"/>
  <c r="E8" i="10"/>
  <c r="D8" i="10"/>
  <c r="C8" i="10"/>
  <c r="J7" i="10"/>
  <c r="J8" i="10" s="1"/>
  <c r="I6" i="10"/>
  <c r="F6" i="10"/>
  <c r="E6" i="10"/>
  <c r="D6" i="10"/>
  <c r="C6" i="10"/>
  <c r="J5" i="10"/>
  <c r="J6" i="10" s="1"/>
  <c r="J38" i="9" l="1"/>
  <c r="J37" i="9"/>
  <c r="J34" i="9"/>
  <c r="J33" i="9"/>
  <c r="H33" i="9"/>
  <c r="F33" i="9"/>
  <c r="E33" i="9"/>
  <c r="C33" i="9"/>
  <c r="J32" i="9"/>
  <c r="J30" i="9"/>
  <c r="H30" i="9"/>
  <c r="F30" i="9"/>
  <c r="E30" i="9"/>
  <c r="C30" i="9"/>
  <c r="J29" i="9"/>
  <c r="J28" i="9" s="1"/>
  <c r="I29" i="9"/>
  <c r="I33" i="9" s="1"/>
  <c r="H29" i="9"/>
  <c r="F29" i="9"/>
  <c r="F28" i="9" s="1"/>
  <c r="E29" i="9"/>
  <c r="E28" i="9" s="1"/>
  <c r="D29" i="9"/>
  <c r="D33" i="9" s="1"/>
  <c r="C29" i="9"/>
  <c r="H28" i="9"/>
  <c r="C28" i="9"/>
  <c r="J27" i="9"/>
  <c r="H26" i="9"/>
  <c r="C26" i="9"/>
  <c r="J25" i="9"/>
  <c r="H24" i="9"/>
  <c r="C24" i="9"/>
  <c r="J23" i="9"/>
  <c r="H22" i="9"/>
  <c r="C22" i="9"/>
  <c r="J21" i="9"/>
  <c r="H20" i="9"/>
  <c r="C20" i="9"/>
  <c r="J19" i="9"/>
  <c r="H18" i="9"/>
  <c r="C18" i="9"/>
  <c r="J17" i="9"/>
  <c r="H16" i="9"/>
  <c r="C16" i="9"/>
  <c r="J15" i="9"/>
  <c r="H14" i="9"/>
  <c r="C14" i="9"/>
  <c r="J13" i="9"/>
  <c r="H12" i="9"/>
  <c r="C12" i="9"/>
  <c r="J11" i="9"/>
  <c r="H10" i="9"/>
  <c r="C10" i="9"/>
  <c r="J9" i="9"/>
  <c r="H8" i="9"/>
  <c r="C8" i="9"/>
  <c r="J7" i="9"/>
  <c r="H6" i="9"/>
  <c r="C6" i="9"/>
  <c r="J5" i="9"/>
  <c r="D6" i="9" l="1"/>
  <c r="I6" i="9"/>
  <c r="D8" i="9"/>
  <c r="I8" i="9"/>
  <c r="D10" i="9"/>
  <c r="I10" i="9"/>
  <c r="D12" i="9"/>
  <c r="I12" i="9"/>
  <c r="D14" i="9"/>
  <c r="I14" i="9"/>
  <c r="D16" i="9"/>
  <c r="I16" i="9"/>
  <c r="D18" i="9"/>
  <c r="I18" i="9"/>
  <c r="D20" i="9"/>
  <c r="I20" i="9"/>
  <c r="D22" i="9"/>
  <c r="I22" i="9"/>
  <c r="D24" i="9"/>
  <c r="I24" i="9"/>
  <c r="D26" i="9"/>
  <c r="I26" i="9"/>
  <c r="D28" i="9"/>
  <c r="I28" i="9"/>
  <c r="E6" i="9"/>
  <c r="J6" i="9"/>
  <c r="E8" i="9"/>
  <c r="J8" i="9"/>
  <c r="E10" i="9"/>
  <c r="J10" i="9"/>
  <c r="E12" i="9"/>
  <c r="J12" i="9"/>
  <c r="E14" i="9"/>
  <c r="J14" i="9"/>
  <c r="E16" i="9"/>
  <c r="J16" i="9"/>
  <c r="E18" i="9"/>
  <c r="J18" i="9"/>
  <c r="E20" i="9"/>
  <c r="J20" i="9"/>
  <c r="E22" i="9"/>
  <c r="J22" i="9"/>
  <c r="E24" i="9"/>
  <c r="J24" i="9"/>
  <c r="E26" i="9"/>
  <c r="J26" i="9"/>
  <c r="F6" i="9"/>
  <c r="F8" i="9"/>
  <c r="F10" i="9"/>
  <c r="F12" i="9"/>
  <c r="F14" i="9"/>
  <c r="F16" i="9"/>
  <c r="F18" i="9"/>
  <c r="F20" i="9"/>
  <c r="F22" i="9"/>
  <c r="F24" i="9"/>
  <c r="F26" i="9"/>
  <c r="D30" i="9"/>
  <c r="I30" i="9"/>
  <c r="J32" i="8" l="1"/>
  <c r="J31" i="8"/>
  <c r="J28" i="8"/>
  <c r="D27" i="8"/>
  <c r="J26" i="8"/>
  <c r="I24" i="8"/>
  <c r="C24" i="8"/>
  <c r="I23" i="8"/>
  <c r="I27" i="8" s="1"/>
  <c r="F23" i="8"/>
  <c r="F24" i="8" s="1"/>
  <c r="E23" i="8"/>
  <c r="E20" i="8" s="1"/>
  <c r="D23" i="8"/>
  <c r="D24" i="8" s="1"/>
  <c r="C23" i="8"/>
  <c r="C27" i="8" s="1"/>
  <c r="I22" i="8"/>
  <c r="F22" i="8"/>
  <c r="D22" i="8"/>
  <c r="C22" i="8"/>
  <c r="J21" i="8"/>
  <c r="I20" i="8"/>
  <c r="F20" i="8"/>
  <c r="D20" i="8"/>
  <c r="C20" i="8"/>
  <c r="J19" i="8"/>
  <c r="I18" i="8"/>
  <c r="F18" i="8"/>
  <c r="E18" i="8"/>
  <c r="D18" i="8"/>
  <c r="C18" i="8"/>
  <c r="J17" i="8"/>
  <c r="J18" i="8" s="1"/>
  <c r="I16" i="8"/>
  <c r="F16" i="8"/>
  <c r="D16" i="8"/>
  <c r="C16" i="8"/>
  <c r="J15" i="8"/>
  <c r="I14" i="8"/>
  <c r="F14" i="8"/>
  <c r="D14" i="8"/>
  <c r="C14" i="8"/>
  <c r="J13" i="8"/>
  <c r="I12" i="8"/>
  <c r="F12" i="8"/>
  <c r="D12" i="8"/>
  <c r="C12" i="8"/>
  <c r="J11" i="8"/>
  <c r="I10" i="8"/>
  <c r="F10" i="8"/>
  <c r="E10" i="8"/>
  <c r="D10" i="8"/>
  <c r="C10" i="8"/>
  <c r="J9" i="8"/>
  <c r="I8" i="8"/>
  <c r="F8" i="8"/>
  <c r="D8" i="8"/>
  <c r="C8" i="8"/>
  <c r="J7" i="8"/>
  <c r="I6" i="8"/>
  <c r="F6" i="8"/>
  <c r="D6" i="8"/>
  <c r="C6" i="8"/>
  <c r="J5" i="8"/>
  <c r="J23" i="8" s="1"/>
  <c r="J12" i="8" l="1"/>
  <c r="J20" i="8"/>
  <c r="J8" i="8"/>
  <c r="J24" i="8"/>
  <c r="J16" i="8"/>
  <c r="J14" i="8"/>
  <c r="J10" i="8"/>
  <c r="J22" i="8"/>
  <c r="J6" i="8"/>
  <c r="E8" i="8"/>
  <c r="E16" i="8"/>
  <c r="E27" i="8"/>
  <c r="J27" i="8" s="1"/>
  <c r="E6" i="8"/>
  <c r="E14" i="8"/>
  <c r="E22" i="8"/>
  <c r="E24" i="8"/>
  <c r="F27" i="8"/>
  <c r="E12" i="8"/>
  <c r="J30" i="7" l="1"/>
  <c r="J29" i="7"/>
  <c r="J26" i="7"/>
  <c r="D25" i="7"/>
  <c r="J24" i="7"/>
  <c r="I22" i="7"/>
  <c r="C22" i="7"/>
  <c r="I21" i="7"/>
  <c r="I25" i="7" s="1"/>
  <c r="F21" i="7"/>
  <c r="F22" i="7" s="1"/>
  <c r="E21" i="7"/>
  <c r="E18" i="7" s="1"/>
  <c r="D21" i="7"/>
  <c r="D22" i="7" s="1"/>
  <c r="C21" i="7"/>
  <c r="C25" i="7" s="1"/>
  <c r="I20" i="7"/>
  <c r="F20" i="7"/>
  <c r="D20" i="7"/>
  <c r="C20" i="7"/>
  <c r="J19" i="7"/>
  <c r="I18" i="7"/>
  <c r="F18" i="7"/>
  <c r="D18" i="7"/>
  <c r="C18" i="7"/>
  <c r="J17" i="7"/>
  <c r="I16" i="7"/>
  <c r="F16" i="7"/>
  <c r="E16" i="7"/>
  <c r="D16" i="7"/>
  <c r="C16" i="7"/>
  <c r="J15" i="7"/>
  <c r="I14" i="7"/>
  <c r="F14" i="7"/>
  <c r="D14" i="7"/>
  <c r="C14" i="7"/>
  <c r="J13" i="7"/>
  <c r="I12" i="7"/>
  <c r="F12" i="7"/>
  <c r="D12" i="7"/>
  <c r="C12" i="7"/>
  <c r="J11" i="7"/>
  <c r="I10" i="7"/>
  <c r="F10" i="7"/>
  <c r="D10" i="7"/>
  <c r="C10" i="7"/>
  <c r="J9" i="7"/>
  <c r="I8" i="7"/>
  <c r="F8" i="7"/>
  <c r="E8" i="7"/>
  <c r="D8" i="7"/>
  <c r="C8" i="7"/>
  <c r="J7" i="7"/>
  <c r="I6" i="7"/>
  <c r="F6" i="7"/>
  <c r="D6" i="7"/>
  <c r="C6" i="7"/>
  <c r="J5" i="7"/>
  <c r="J21" i="7" s="1"/>
  <c r="J16" i="7" l="1"/>
  <c r="J10" i="7"/>
  <c r="J12" i="7"/>
  <c r="J18" i="7"/>
  <c r="J6" i="7"/>
  <c r="J22" i="7"/>
  <c r="J25" i="7"/>
  <c r="J14" i="7"/>
  <c r="J8" i="7"/>
  <c r="J20" i="7"/>
  <c r="E6" i="7"/>
  <c r="E14" i="7"/>
  <c r="E25" i="7"/>
  <c r="E12" i="7"/>
  <c r="E20" i="7"/>
  <c r="E22" i="7"/>
  <c r="F25" i="7"/>
  <c r="E10" i="7"/>
  <c r="J20" i="6" l="1"/>
  <c r="J19" i="6"/>
  <c r="J16" i="6"/>
  <c r="I15" i="6"/>
  <c r="H15" i="6"/>
  <c r="D15" i="6"/>
  <c r="C15" i="6"/>
  <c r="J14" i="6"/>
  <c r="I12" i="6"/>
  <c r="H12" i="6"/>
  <c r="D12" i="6"/>
  <c r="C12" i="6"/>
  <c r="I11" i="6"/>
  <c r="H11" i="6"/>
  <c r="H10" i="6" s="1"/>
  <c r="F11" i="6"/>
  <c r="F15" i="6" s="1"/>
  <c r="E11" i="6"/>
  <c r="E15" i="6" s="1"/>
  <c r="D11" i="6"/>
  <c r="C11" i="6"/>
  <c r="J11" i="6" s="1"/>
  <c r="I10" i="6"/>
  <c r="E10" i="6"/>
  <c r="D10" i="6"/>
  <c r="J9" i="6"/>
  <c r="I8" i="6"/>
  <c r="E8" i="6"/>
  <c r="D8" i="6"/>
  <c r="J7" i="6"/>
  <c r="I6" i="6"/>
  <c r="E6" i="6"/>
  <c r="D6" i="6"/>
  <c r="J5" i="6"/>
  <c r="J15" i="6" l="1"/>
  <c r="J12" i="6"/>
  <c r="J10" i="6"/>
  <c r="J8" i="6"/>
  <c r="J6" i="6"/>
  <c r="F6" i="6"/>
  <c r="F8" i="6"/>
  <c r="F10" i="6"/>
  <c r="C6" i="6"/>
  <c r="H6" i="6"/>
  <c r="C8" i="6"/>
  <c r="H8" i="6"/>
  <c r="C10" i="6"/>
  <c r="E12" i="6"/>
  <c r="F12" i="6"/>
  <c r="J24" i="5" l="1"/>
  <c r="J23" i="5"/>
  <c r="J20" i="5"/>
  <c r="D19" i="5"/>
  <c r="J18" i="5"/>
  <c r="I16" i="5"/>
  <c r="C16" i="5"/>
  <c r="I15" i="5"/>
  <c r="I19" i="5" s="1"/>
  <c r="F15" i="5"/>
  <c r="F16" i="5" s="1"/>
  <c r="E15" i="5"/>
  <c r="E12" i="5" s="1"/>
  <c r="D15" i="5"/>
  <c r="D16" i="5" s="1"/>
  <c r="C15" i="5"/>
  <c r="C19" i="5" s="1"/>
  <c r="I14" i="5"/>
  <c r="F14" i="5"/>
  <c r="D14" i="5"/>
  <c r="C14" i="5"/>
  <c r="J13" i="5"/>
  <c r="I12" i="5"/>
  <c r="F12" i="5"/>
  <c r="D12" i="5"/>
  <c r="J11" i="5"/>
  <c r="I10" i="5"/>
  <c r="F10" i="5"/>
  <c r="E10" i="5"/>
  <c r="D10" i="5"/>
  <c r="C10" i="5"/>
  <c r="J9" i="5"/>
  <c r="J10" i="5" s="1"/>
  <c r="I8" i="5"/>
  <c r="F8" i="5"/>
  <c r="D8" i="5"/>
  <c r="C8" i="5"/>
  <c r="J7" i="5"/>
  <c r="I6" i="5"/>
  <c r="F6" i="5"/>
  <c r="D6" i="5"/>
  <c r="C6" i="5"/>
  <c r="J5" i="5"/>
  <c r="J15" i="5" s="1"/>
  <c r="J8" i="5" l="1"/>
  <c r="J16" i="5"/>
  <c r="J19" i="5"/>
  <c r="J12" i="5"/>
  <c r="J14" i="5"/>
  <c r="J6" i="5"/>
  <c r="E8" i="5"/>
  <c r="C12" i="5"/>
  <c r="E19" i="5"/>
  <c r="E14" i="5"/>
  <c r="E16" i="5"/>
  <c r="F19" i="5"/>
  <c r="E6" i="5"/>
  <c r="Z37" i="4" l="1"/>
  <c r="Y37" i="4"/>
  <c r="X37" i="4"/>
  <c r="Z36" i="4"/>
  <c r="Y36" i="4"/>
  <c r="X36" i="4"/>
  <c r="X32" i="4"/>
  <c r="Y31" i="4"/>
  <c r="Z31" i="4" s="1"/>
  <c r="X31" i="4"/>
  <c r="W31" i="4"/>
  <c r="N31" i="4"/>
  <c r="K31" i="4"/>
  <c r="H31" i="4"/>
  <c r="E31" i="4"/>
  <c r="J29" i="4"/>
  <c r="F29" i="4"/>
  <c r="V28" i="4"/>
  <c r="V29" i="4" s="1"/>
  <c r="U28" i="4"/>
  <c r="U29" i="4" s="1"/>
  <c r="M28" i="4"/>
  <c r="M29" i="4" s="1"/>
  <c r="L28" i="4"/>
  <c r="L29" i="4" s="1"/>
  <c r="J28" i="4"/>
  <c r="I28" i="4"/>
  <c r="I29" i="4" s="1"/>
  <c r="H28" i="4"/>
  <c r="H29" i="4" s="1"/>
  <c r="G28" i="4"/>
  <c r="G29" i="4" s="1"/>
  <c r="F28" i="4"/>
  <c r="D28" i="4"/>
  <c r="Y28" i="4" s="1"/>
  <c r="Y29" i="4" s="1"/>
  <c r="C28" i="4"/>
  <c r="X28" i="4" s="1"/>
  <c r="U27" i="4"/>
  <c r="M27" i="4"/>
  <c r="J27" i="4"/>
  <c r="I27" i="4"/>
  <c r="G27" i="4"/>
  <c r="F27" i="4"/>
  <c r="C27" i="4"/>
  <c r="Z26" i="4"/>
  <c r="Y26" i="4"/>
  <c r="Y27" i="4" s="1"/>
  <c r="X26" i="4"/>
  <c r="W26" i="4"/>
  <c r="N26" i="4"/>
  <c r="K26" i="4"/>
  <c r="H26" i="4"/>
  <c r="H27" i="4" s="1"/>
  <c r="E26" i="4"/>
  <c r="V25" i="4"/>
  <c r="U25" i="4"/>
  <c r="M25" i="4"/>
  <c r="L25" i="4"/>
  <c r="J25" i="4"/>
  <c r="I25" i="4"/>
  <c r="G25" i="4"/>
  <c r="F25" i="4"/>
  <c r="D25" i="4"/>
  <c r="C25" i="4"/>
  <c r="Y24" i="4"/>
  <c r="X24" i="4"/>
  <c r="W24" i="4"/>
  <c r="N24" i="4"/>
  <c r="K24" i="4"/>
  <c r="H24" i="4"/>
  <c r="H25" i="4" s="1"/>
  <c r="E24" i="4"/>
  <c r="U23" i="4"/>
  <c r="M23" i="4"/>
  <c r="J23" i="4"/>
  <c r="I23" i="4"/>
  <c r="G23" i="4"/>
  <c r="F23" i="4"/>
  <c r="C23" i="4"/>
  <c r="Z22" i="4"/>
  <c r="Y22" i="4"/>
  <c r="Y23" i="4" s="1"/>
  <c r="X22" i="4"/>
  <c r="W22" i="4"/>
  <c r="N22" i="4"/>
  <c r="K22" i="4"/>
  <c r="H22" i="4"/>
  <c r="H23" i="4" s="1"/>
  <c r="E22" i="4"/>
  <c r="V21" i="4"/>
  <c r="U21" i="4"/>
  <c r="M21" i="4"/>
  <c r="L21" i="4"/>
  <c r="J21" i="4"/>
  <c r="I21" i="4"/>
  <c r="G21" i="4"/>
  <c r="F21" i="4"/>
  <c r="D21" i="4"/>
  <c r="C21" i="4"/>
  <c r="Y20" i="4"/>
  <c r="X20" i="4"/>
  <c r="X21" i="4" s="1"/>
  <c r="W20" i="4"/>
  <c r="N20" i="4"/>
  <c r="K20" i="4"/>
  <c r="H20" i="4"/>
  <c r="H21" i="4" s="1"/>
  <c r="E20" i="4"/>
  <c r="U19" i="4"/>
  <c r="M19" i="4"/>
  <c r="J19" i="4"/>
  <c r="I19" i="4"/>
  <c r="G19" i="4"/>
  <c r="F19" i="4"/>
  <c r="C19" i="4"/>
  <c r="Z18" i="4"/>
  <c r="Y18" i="4"/>
  <c r="Y19" i="4" s="1"/>
  <c r="X18" i="4"/>
  <c r="W18" i="4"/>
  <c r="N18" i="4"/>
  <c r="K18" i="4"/>
  <c r="H18" i="4"/>
  <c r="H19" i="4" s="1"/>
  <c r="E18" i="4"/>
  <c r="V17" i="4"/>
  <c r="U17" i="4"/>
  <c r="M17" i="4"/>
  <c r="L17" i="4"/>
  <c r="J17" i="4"/>
  <c r="I17" i="4"/>
  <c r="G17" i="4"/>
  <c r="F17" i="4"/>
  <c r="D17" i="4"/>
  <c r="C17" i="4"/>
  <c r="Y16" i="4"/>
  <c r="Y17" i="4" s="1"/>
  <c r="X16" i="4"/>
  <c r="X17" i="4" s="1"/>
  <c r="W16" i="4"/>
  <c r="N16" i="4"/>
  <c r="K16" i="4"/>
  <c r="H16" i="4"/>
  <c r="H17" i="4" s="1"/>
  <c r="E16" i="4"/>
  <c r="U15" i="4"/>
  <c r="M15" i="4"/>
  <c r="J15" i="4"/>
  <c r="I15" i="4"/>
  <c r="G15" i="4"/>
  <c r="F15" i="4"/>
  <c r="C15" i="4"/>
  <c r="Z14" i="4"/>
  <c r="Y14" i="4"/>
  <c r="Y15" i="4" s="1"/>
  <c r="X14" i="4"/>
  <c r="W14" i="4"/>
  <c r="N14" i="4"/>
  <c r="K14" i="4"/>
  <c r="H14" i="4"/>
  <c r="H15" i="4" s="1"/>
  <c r="E14" i="4"/>
  <c r="V13" i="4"/>
  <c r="U13" i="4"/>
  <c r="M13" i="4"/>
  <c r="L13" i="4"/>
  <c r="J13" i="4"/>
  <c r="I13" i="4"/>
  <c r="G13" i="4"/>
  <c r="F13" i="4"/>
  <c r="D13" i="4"/>
  <c r="C13" i="4"/>
  <c r="Y12" i="4"/>
  <c r="Y13" i="4" s="1"/>
  <c r="X12" i="4"/>
  <c r="X13" i="4" s="1"/>
  <c r="W12" i="4"/>
  <c r="N12" i="4"/>
  <c r="K12" i="4"/>
  <c r="H12" i="4"/>
  <c r="H13" i="4" s="1"/>
  <c r="E12" i="4"/>
  <c r="U11" i="4"/>
  <c r="M11" i="4"/>
  <c r="J11" i="4"/>
  <c r="I11" i="4"/>
  <c r="G11" i="4"/>
  <c r="F11" i="4"/>
  <c r="C11" i="4"/>
  <c r="Z10" i="4"/>
  <c r="Y10" i="4"/>
  <c r="Y11" i="4" s="1"/>
  <c r="X10" i="4"/>
  <c r="W10" i="4"/>
  <c r="N10" i="4"/>
  <c r="K10" i="4"/>
  <c r="H10" i="4"/>
  <c r="H11" i="4" s="1"/>
  <c r="E10" i="4"/>
  <c r="V9" i="4"/>
  <c r="U9" i="4"/>
  <c r="M9" i="4"/>
  <c r="L9" i="4"/>
  <c r="J9" i="4"/>
  <c r="I9" i="4"/>
  <c r="G9" i="4"/>
  <c r="F9" i="4"/>
  <c r="D9" i="4"/>
  <c r="C9" i="4"/>
  <c r="Y8" i="4"/>
  <c r="Y9" i="4" s="1"/>
  <c r="X8" i="4"/>
  <c r="X9" i="4" s="1"/>
  <c r="W8" i="4"/>
  <c r="N8" i="4"/>
  <c r="K8" i="4"/>
  <c r="H8" i="4"/>
  <c r="H9" i="4" s="1"/>
  <c r="E8" i="4"/>
  <c r="U7" i="4"/>
  <c r="M7" i="4"/>
  <c r="J7" i="4"/>
  <c r="I7" i="4"/>
  <c r="G7" i="4"/>
  <c r="F7" i="4"/>
  <c r="C7" i="4"/>
  <c r="Z6" i="4"/>
  <c r="Y6" i="4"/>
  <c r="Y7" i="4" s="1"/>
  <c r="X6" i="4"/>
  <c r="W6" i="4"/>
  <c r="N6" i="4"/>
  <c r="K6" i="4"/>
  <c r="H6" i="4"/>
  <c r="H7" i="4" s="1"/>
  <c r="E6" i="4"/>
  <c r="K23" i="4" l="1"/>
  <c r="X23" i="4"/>
  <c r="X15" i="4"/>
  <c r="X7" i="4"/>
  <c r="X11" i="4"/>
  <c r="X29" i="4"/>
  <c r="X27" i="4"/>
  <c r="X19" i="4"/>
  <c r="W7" i="4"/>
  <c r="E11" i="4"/>
  <c r="W19" i="4"/>
  <c r="E23" i="4"/>
  <c r="X25" i="4"/>
  <c r="E27" i="4"/>
  <c r="W27" i="4"/>
  <c r="E7" i="4"/>
  <c r="W11" i="4"/>
  <c r="K17" i="4"/>
  <c r="Y21" i="4"/>
  <c r="Y25" i="4"/>
  <c r="E28" i="4"/>
  <c r="E9" i="4" s="1"/>
  <c r="W28" i="4"/>
  <c r="W9" i="4" s="1"/>
  <c r="C29" i="4"/>
  <c r="F33" i="4"/>
  <c r="D7" i="4"/>
  <c r="L7" i="4"/>
  <c r="V7" i="4"/>
  <c r="Z8" i="4"/>
  <c r="D11" i="4"/>
  <c r="L11" i="4"/>
  <c r="V11" i="4"/>
  <c r="Z12" i="4"/>
  <c r="D15" i="4"/>
  <c r="L15" i="4"/>
  <c r="V15" i="4"/>
  <c r="Z16" i="4"/>
  <c r="D19" i="4"/>
  <c r="L19" i="4"/>
  <c r="V19" i="4"/>
  <c r="Z20" i="4"/>
  <c r="D23" i="4"/>
  <c r="L23" i="4"/>
  <c r="V23" i="4"/>
  <c r="Z24" i="4"/>
  <c r="D27" i="4"/>
  <c r="L27" i="4"/>
  <c r="V27" i="4"/>
  <c r="N28" i="4"/>
  <c r="N13" i="4" s="1"/>
  <c r="D29" i="4"/>
  <c r="K28" i="4"/>
  <c r="K19" i="4" s="1"/>
  <c r="N15" i="4" l="1"/>
  <c r="K25" i="4"/>
  <c r="K13" i="4"/>
  <c r="K15" i="4"/>
  <c r="W25" i="4"/>
  <c r="W21" i="4"/>
  <c r="W17" i="4"/>
  <c r="W13" i="4"/>
  <c r="N21" i="4"/>
  <c r="N27" i="4"/>
  <c r="N19" i="4"/>
  <c r="N11" i="4"/>
  <c r="I33" i="4"/>
  <c r="K29" i="4"/>
  <c r="W29" i="4"/>
  <c r="U33" i="4"/>
  <c r="K9" i="4"/>
  <c r="N7" i="4"/>
  <c r="E19" i="4"/>
  <c r="K11" i="4"/>
  <c r="E25" i="4"/>
  <c r="E21" i="4"/>
  <c r="E17" i="4"/>
  <c r="E13" i="4"/>
  <c r="L33" i="4"/>
  <c r="N29" i="4"/>
  <c r="N23" i="4"/>
  <c r="E29" i="4"/>
  <c r="C33" i="4"/>
  <c r="Z28" i="4"/>
  <c r="K21" i="4"/>
  <c r="W15" i="4"/>
  <c r="N17" i="4"/>
  <c r="W23" i="4"/>
  <c r="E15" i="4"/>
  <c r="K27" i="4"/>
  <c r="N9" i="4"/>
  <c r="N25" i="4"/>
  <c r="K7" i="4"/>
  <c r="Z29" i="4" l="1"/>
  <c r="X33" i="4"/>
  <c r="Z11" i="4"/>
  <c r="Z15" i="4"/>
  <c r="Z19" i="4"/>
  <c r="Z23" i="4"/>
  <c r="Z27" i="4"/>
  <c r="Z7" i="4"/>
  <c r="Z9" i="4"/>
  <c r="Z13" i="4"/>
  <c r="Z21" i="4"/>
  <c r="Z17" i="4"/>
  <c r="Z25" i="4"/>
  <c r="J23" i="3" l="1"/>
  <c r="J22" i="3"/>
  <c r="J19" i="3"/>
  <c r="D17" i="3"/>
  <c r="I15" i="3"/>
  <c r="I17" i="3" s="1"/>
  <c r="F15" i="3"/>
  <c r="F17" i="3" s="1"/>
  <c r="E15" i="3"/>
  <c r="E17" i="3" s="1"/>
  <c r="D15" i="3"/>
  <c r="J14" i="3"/>
  <c r="E12" i="3"/>
  <c r="I11" i="3"/>
  <c r="I12" i="3" s="1"/>
  <c r="F11" i="3"/>
  <c r="F12" i="3" s="1"/>
  <c r="E11" i="3"/>
  <c r="D11" i="3"/>
  <c r="D12" i="3" s="1"/>
  <c r="C11" i="3"/>
  <c r="C12" i="3" s="1"/>
  <c r="F10" i="3"/>
  <c r="E10" i="3"/>
  <c r="D10" i="3"/>
  <c r="I8" i="3"/>
  <c r="F8" i="3"/>
  <c r="E8" i="3"/>
  <c r="D8" i="3"/>
  <c r="C8" i="3"/>
  <c r="J7" i="3"/>
  <c r="F6" i="3"/>
  <c r="E6" i="3"/>
  <c r="D6" i="3"/>
  <c r="J5" i="3"/>
  <c r="C6" i="3" l="1"/>
  <c r="I6" i="3"/>
  <c r="J11" i="3"/>
  <c r="J6" i="3" s="1"/>
  <c r="C15" i="3"/>
  <c r="C10" i="3"/>
  <c r="I10" i="3"/>
  <c r="C17" i="3" l="1"/>
  <c r="J15" i="3"/>
  <c r="J17" i="3" s="1"/>
  <c r="J12" i="3"/>
  <c r="J10" i="3"/>
  <c r="J8" i="3"/>
  <c r="J14" i="2" l="1"/>
  <c r="J13" i="2"/>
  <c r="I9" i="2"/>
  <c r="I6" i="2" s="1"/>
  <c r="H9" i="2"/>
  <c r="F9" i="2"/>
  <c r="E9" i="2"/>
  <c r="D9" i="2"/>
  <c r="D10" i="2" s="1"/>
  <c r="C9" i="2"/>
  <c r="C10" i="2" s="1"/>
  <c r="F8" i="2"/>
  <c r="J7" i="2"/>
  <c r="F6" i="2"/>
  <c r="J5" i="2"/>
  <c r="C8" i="2" l="1"/>
  <c r="C6" i="2"/>
  <c r="I10" i="2"/>
  <c r="D6" i="2"/>
  <c r="I8" i="2"/>
  <c r="J9" i="2"/>
  <c r="D8" i="2"/>
  <c r="J10" i="2" l="1"/>
  <c r="J6" i="2"/>
  <c r="J8" i="2"/>
  <c r="J19" i="1" l="1"/>
  <c r="J18" i="1"/>
  <c r="I15" i="1"/>
  <c r="H15" i="1"/>
  <c r="F15" i="1"/>
  <c r="E15" i="1"/>
  <c r="D15" i="1"/>
  <c r="C15" i="1"/>
  <c r="J15" i="1" s="1"/>
  <c r="J14" i="1"/>
  <c r="I12" i="1"/>
  <c r="D12" i="1"/>
  <c r="I11" i="1"/>
  <c r="H11" i="1"/>
  <c r="H12" i="1" s="1"/>
  <c r="F11" i="1"/>
  <c r="F12" i="1" s="1"/>
  <c r="E11" i="1"/>
  <c r="E12" i="1" s="1"/>
  <c r="D11" i="1"/>
  <c r="C11" i="1"/>
  <c r="C12" i="1" s="1"/>
  <c r="I10" i="1"/>
  <c r="F10" i="1"/>
  <c r="E10" i="1"/>
  <c r="D10" i="1"/>
  <c r="J9" i="1"/>
  <c r="I8" i="1"/>
  <c r="F8" i="1"/>
  <c r="E8" i="1"/>
  <c r="D8" i="1"/>
  <c r="J7" i="1"/>
  <c r="I6" i="1"/>
  <c r="F6" i="1"/>
  <c r="E6" i="1"/>
  <c r="D6" i="1"/>
  <c r="J5" i="1"/>
  <c r="C6" i="1" l="1"/>
  <c r="C8" i="1"/>
  <c r="H8" i="1"/>
  <c r="C10" i="1"/>
  <c r="H10" i="1"/>
  <c r="J11" i="1"/>
  <c r="J12" i="1" s="1"/>
  <c r="H6" i="1"/>
  <c r="J6" i="1" l="1"/>
  <c r="J10" i="1"/>
  <c r="J8" i="1"/>
</calcChain>
</file>

<file path=xl/sharedStrings.xml><?xml version="1.0" encoding="utf-8"?>
<sst xmlns="http://schemas.openxmlformats.org/spreadsheetml/2006/main" count="919" uniqueCount="168">
  <si>
    <t>Tableau 4.1.1 : Utilisateurs de l'accueil de jour "bas seuil" (AJ-B) organisé par les services partenaires des Relais sociaux urbains (RSU)</t>
  </si>
  <si>
    <t>Répartition par sexe et par RSU - Année 2017  -</t>
  </si>
  <si>
    <t>Sexe</t>
  </si>
  <si>
    <t>Relais social urbain (RSU)</t>
  </si>
  <si>
    <t>Charleroi (RSC)</t>
  </si>
  <si>
    <t>Liège (RSPL)</t>
  </si>
  <si>
    <t>La Louvière (RSULL)</t>
  </si>
  <si>
    <t>Mons (RSUMB)</t>
  </si>
  <si>
    <t>Namur (RSUN)</t>
  </si>
  <si>
    <t>Tournai (RSUT)</t>
  </si>
  <si>
    <t>Verviers (RSUV)</t>
  </si>
  <si>
    <t>Total des RSU wallons</t>
  </si>
  <si>
    <t>H</t>
  </si>
  <si>
    <t>CA</t>
  </si>
  <si>
    <t>nd</t>
  </si>
  <si>
    <t>%</t>
  </si>
  <si>
    <t>-</t>
  </si>
  <si>
    <t>F</t>
  </si>
  <si>
    <t>Transsexuel</t>
  </si>
  <si>
    <t>Total 
Sexe connu</t>
  </si>
  <si>
    <t>Sexe inconnu</t>
  </si>
  <si>
    <t xml:space="preserve"> CA</t>
  </si>
  <si>
    <t>Total global</t>
  </si>
  <si>
    <t>Services partenaires sources</t>
  </si>
  <si>
    <t>Nombre de services ayant répondu à cette variable</t>
  </si>
  <si>
    <t>Nombre de services ayant participé à la collecte relative à l'AJ-B</t>
  </si>
  <si>
    <t>Sources : IWEPS, Relais sociaux urbains &amp; services partenaires des Relais sociaux urbains de Wallonie; Calculs : IWEPS</t>
  </si>
  <si>
    <t>Tableau 4.1.2 : Mineurs pris en charge par l'accueil de jour "bas seuil" (AJ-B) organisé par les services partenaires des Relais sociaux urbains (RSU)</t>
  </si>
  <si>
    <t>Répartition par type de prise en charge du mineur et par RSU - Année 2017  -</t>
  </si>
  <si>
    <t>Type de prise en charge du mineur</t>
  </si>
  <si>
    <t>Liège (RSPL)
(3)</t>
  </si>
  <si>
    <t>Prise en charge seul
(Utilisateur) (1)</t>
  </si>
  <si>
    <t xml:space="preserve"> %</t>
  </si>
  <si>
    <t>Prise en charge "en famille" (2)</t>
  </si>
  <si>
    <t xml:space="preserve">Total des mineurs
</t>
  </si>
  <si>
    <t>Remarques : 
(1) Un "mineur pris en charge seul" est un "mineur non accompagné par un membre majeur de sa famille (ou un autre adulte responsable)". Les autres données de profil sont relevées pour cette catégorie.
(2) Un  "mineur pris en charge en famille" est un mineur accompagné d'un adulte responsable. Les autres données de profil ne sont pas relevées pour cette catégorie. Ces mineurs ne sont donc pas comptabilisés dans les autres tableaux.</t>
  </si>
  <si>
    <t>Tableau 4.1.3 : Primo-utilisateurs de l'accueil de jour "bas seuil" (AJ-B) organisé par les services partenaires des Relais sociaux urbains (RSU)</t>
  </si>
  <si>
    <t>Primo-utilisateurs
par Sexe</t>
  </si>
  <si>
    <t>Total
Sexe connu</t>
  </si>
  <si>
    <t xml:space="preserve">nd </t>
  </si>
  <si>
    <t>Total global des primo-utilisateurs</t>
  </si>
  <si>
    <t>% des primos dans le total des utilisateurs</t>
  </si>
  <si>
    <t>Total global de tous les utilisateurs</t>
  </si>
  <si>
    <t>Remarque :
Un "primo-utilisateur" est un bénéficiaire qui utilise le service pour la première fois de sa vie.</t>
  </si>
  <si>
    <t>Tableau 4.1.4 : Utilisateurs de l'accueil de jour "bas seuil" (AJ-B) organisé par les services partenaires des Relais sociaux urbains (RSU).</t>
  </si>
  <si>
    <t>Répartition par âge, sexe et RSU - Année 2017</t>
  </si>
  <si>
    <t>Catégorie d'âges</t>
  </si>
  <si>
    <t xml:space="preserve">Charleroi (RSC)
</t>
  </si>
  <si>
    <t>Tournai (RSUT)
(1)</t>
  </si>
  <si>
    <t>Total</t>
  </si>
  <si>
    <t>0-17 ans</t>
  </si>
  <si>
    <t>18 à 24 ans</t>
  </si>
  <si>
    <t>25 à 29 ans</t>
  </si>
  <si>
    <t>30 à 34 ans</t>
  </si>
  <si>
    <t>35 à 39 ans</t>
  </si>
  <si>
    <t>40 à 44 ans</t>
  </si>
  <si>
    <t>45 à 49 ans</t>
  </si>
  <si>
    <t>50 à 54 ans</t>
  </si>
  <si>
    <t>55 à 59 ans</t>
  </si>
  <si>
    <t>60 à 64 ans</t>
  </si>
  <si>
    <t>65 ans et plus</t>
  </si>
  <si>
    <t>Total
Catégories d'âges connues</t>
  </si>
  <si>
    <t>Catégorie d'âges inconnue</t>
  </si>
  <si>
    <t xml:space="preserve">Non-réponses ou 
réponses non-exploitables </t>
  </si>
  <si>
    <t>Tableau 4.1.5 : Utilisateurs de l'accueil de jour "bas seuil" (AJ-B) organisé par les services partenaires des Relais sociaux urbains (RSU)</t>
  </si>
  <si>
    <t>Répartition par type de ménage et par RSU - Année 2017</t>
  </si>
  <si>
    <t xml:space="preserve">Type de ménage
(Situation de ménage / familiale) </t>
  </si>
  <si>
    <t>Isolés vivant sans enfant</t>
  </si>
  <si>
    <t>Isolés vivant avec enfant(s)</t>
  </si>
  <si>
    <t>En couple vivant sans enfant</t>
  </si>
  <si>
    <t>En couple vivant avec enfant(s)</t>
  </si>
  <si>
    <t>En situation familiale autre</t>
  </si>
  <si>
    <t xml:space="preserve">Total
(Type de ménage connu) </t>
  </si>
  <si>
    <t>Type de ménage inconnu</t>
  </si>
  <si>
    <t>Non- réponses
ou réponses non-exploitables</t>
  </si>
  <si>
    <t>ns</t>
  </si>
  <si>
    <t>Tableau 4.1.6 : Utilisateurs de l'accueil de jour "bas seuil" (AJ-B) organisé par les services partenaires des Relais sociaux urbains (RSU)</t>
  </si>
  <si>
    <t xml:space="preserve">Répartition par nationalité et par RSU - Année 2017 </t>
  </si>
  <si>
    <t>Nationalité</t>
  </si>
  <si>
    <t xml:space="preserve">Belge </t>
  </si>
  <si>
    <t>Etrangère UE</t>
  </si>
  <si>
    <t>Etrangère hors UE</t>
  </si>
  <si>
    <t xml:space="preserve">Total
(Nationalité connue) </t>
  </si>
  <si>
    <t>Nationalité inconnue</t>
  </si>
  <si>
    <t>Tableau 4.1.7 : Utilisateurs de l'accueil de jour "bas seuil" (AJ-B) organisé par les services partenaires des Relais sociaux urbains (RSU)</t>
  </si>
  <si>
    <t>Répartition par type de revenu principal et par RSU - Année 2017  -</t>
  </si>
  <si>
    <t>Type de revenu principal</t>
  </si>
  <si>
    <t>Allocations aux personnes handicapées</t>
  </si>
  <si>
    <t>Indemnités de mutuelle (ou maladie-invalidité)</t>
  </si>
  <si>
    <t>Revenu d'intégration sociale (RIS) ou une autre aide sociale</t>
  </si>
  <si>
    <t>Allocations de chômage</t>
  </si>
  <si>
    <t>Pension</t>
  </si>
  <si>
    <t>Revenus professionnels</t>
  </si>
  <si>
    <t>Autres types de revenus</t>
  </si>
  <si>
    <t>Aucune ressource financière</t>
  </si>
  <si>
    <t xml:space="preserve">Total
(Type de revenu principal connu) </t>
  </si>
  <si>
    <t>Type de revenu inconnu</t>
  </si>
  <si>
    <r>
      <t>Remarque :
L'information relévée porte sur le type de</t>
    </r>
    <r>
      <rPr>
        <b/>
        <sz val="12"/>
        <rFont val="Calibri"/>
        <family val="2"/>
        <scheme val="minor"/>
      </rPr>
      <t xml:space="preserve"> </t>
    </r>
    <r>
      <rPr>
        <sz val="12"/>
        <rFont val="Calibri"/>
        <family val="2"/>
        <scheme val="minor"/>
      </rPr>
      <t>revenu</t>
    </r>
    <r>
      <rPr>
        <b/>
        <sz val="12"/>
        <rFont val="Calibri"/>
        <family val="2"/>
        <scheme val="minor"/>
      </rPr>
      <t xml:space="preserve"> principal </t>
    </r>
    <r>
      <rPr>
        <sz val="12"/>
        <rFont val="Calibri"/>
        <family val="2"/>
        <scheme val="minor"/>
      </rPr>
      <t xml:space="preserve">de l'utilisateur lors de son entrée dans le service
</t>
    </r>
  </si>
  <si>
    <t>Tableau 4.1.8 : Utilisateurs de l'accueil de jour "bas seuil" (AJ-B) organisé par les services partenaires des Relais sociaux urbains (RSU).</t>
  </si>
  <si>
    <t>Type de logement / hébergement</t>
  </si>
  <si>
    <t>Liège (RSPL)
(1)</t>
  </si>
  <si>
    <t>Tournai (RSUT)
(2)</t>
  </si>
  <si>
    <t xml:space="preserve">En rue ou en abris de fortune  (squat, voiture, tente, caravane…) </t>
  </si>
  <si>
    <t>Chez un tiers "proche" (famille élargie, amis, connaissances…)</t>
  </si>
  <si>
    <t>En hébergement d'urgence (abri de nuit, lits DUS, hôtel)</t>
  </si>
  <si>
    <t>En institution - Autres
(prison, hôpital psychiatrique…)</t>
  </si>
  <si>
    <t>En logement privé</t>
  </si>
  <si>
    <t>En Maison d'accueil</t>
  </si>
  <si>
    <t>En logement social/public et assimilé (AIS)</t>
  </si>
  <si>
    <t>En logements d'urgence, de transit, d'insertion…</t>
  </si>
  <si>
    <t>Dans d'autres endroits hors institution</t>
  </si>
  <si>
    <t xml:space="preserve">Total
(Type de logement / hébergement connu) </t>
  </si>
  <si>
    <t>Type de logement / hébergement 
inconnu</t>
  </si>
  <si>
    <t>(1) Pour la situation de logement: 910 ont un logement et 1641 sont sans logement (28 inconnus) (pas d'autres détails).</t>
  </si>
  <si>
    <t>Tableau 4.1.9 : Utilisateurs de l'accueil de jour "bas seuil" (AJ-B) organisé par les services partenaires des Relais sociaux urbains (RSU)</t>
  </si>
  <si>
    <t>Lieu de résidence</t>
  </si>
  <si>
    <t>Arrondissement de Charleroi</t>
  </si>
  <si>
    <t>Arrondissement de Soignies
(La Louvière)</t>
  </si>
  <si>
    <t>Arrondissement de Liège</t>
  </si>
  <si>
    <t>Arrondissement de Mons</t>
  </si>
  <si>
    <t>Arrondissement de Namur</t>
  </si>
  <si>
    <t>Arrondissement de Tournai</t>
  </si>
  <si>
    <t>Arrondissement de Verviers</t>
  </si>
  <si>
    <t>Autre arrondissement wallon</t>
  </si>
  <si>
    <t>Région de Bruxelles</t>
  </si>
  <si>
    <t>Région flamande</t>
  </si>
  <si>
    <t>Pays frontalier</t>
  </si>
  <si>
    <t xml:space="preserve">Autre pays étranger </t>
  </si>
  <si>
    <t xml:space="preserve">Total
(Lieu de résidence connu) </t>
  </si>
  <si>
    <t>Lieu de résidence inconnu</t>
  </si>
  <si>
    <t>Tableau 4.1.10 : Difficultés déclarées par les utilisateurs de l'accueil de jour "bas seuil" (AJ-B) organisé par les services partenaires des Relais sociaux urbains (RSU).</t>
  </si>
  <si>
    <t>Type de difficulté</t>
  </si>
  <si>
    <t>Charleroi (RSC)
(3)</t>
  </si>
  <si>
    <t>Liège (RSPL)
(4)</t>
  </si>
  <si>
    <t>La Louvière (RSULL)
(5)</t>
  </si>
  <si>
    <t xml:space="preserve">Tournai (RSUT)
(6) </t>
  </si>
  <si>
    <t>Avec des difficultés - Assuétude</t>
  </si>
  <si>
    <t xml:space="preserve"> % du total
des utilisateurs différents</t>
  </si>
  <si>
    <t>Avec des difficultés - Emploi/Formation</t>
  </si>
  <si>
    <t>Avec des difficultés - Santé mentale/ difficultés psychologiques</t>
  </si>
  <si>
    <t>Avec des difficultés - Santé physique (hors handicap reconnu)</t>
  </si>
  <si>
    <t>Avec des difficultés administratives</t>
  </si>
  <si>
    <t>Avec des difficultés de logement - problèmes de chauffage, électricité…</t>
  </si>
  <si>
    <t>Avec des difficultés de logement - problèmes de rupture familiale</t>
  </si>
  <si>
    <t>Avec des difficultés de logement - problèmes de surpopulation</t>
  </si>
  <si>
    <t>Avec des difficultés de logement - problèmes d'expulsion ou menace d'expulsion</t>
  </si>
  <si>
    <t>Avec des difficultés de logement - problèmes d'insalubrité (pas de commodités)</t>
  </si>
  <si>
    <t>Avec des difficultés de logement - autres problèmes</t>
  </si>
  <si>
    <t>Avec des difficultés financières</t>
  </si>
  <si>
    <t>Avec des difficultés liées à l'isolement social</t>
  </si>
  <si>
    <t>Avec des difficultés relationnelles (conflits extrafamiliaux)</t>
  </si>
  <si>
    <t>Avec un handicap reconnu</t>
  </si>
  <si>
    <t>Victimes de violence conjugale</t>
  </si>
  <si>
    <t>Victimes de violence intrafamiliale</t>
  </si>
  <si>
    <t>Avec des difficultés - autres</t>
  </si>
  <si>
    <r>
      <t>Nombre total d'</t>
    </r>
    <r>
      <rPr>
        <b/>
        <i/>
        <sz val="14"/>
        <rFont val="Calibri"/>
        <family val="2"/>
        <scheme val="minor"/>
      </rPr>
      <t>utilisateurs différents</t>
    </r>
    <r>
      <rPr>
        <b/>
        <sz val="14"/>
        <rFont val="Calibri"/>
        <family val="2"/>
        <scheme val="minor"/>
      </rPr>
      <t xml:space="preserve"> pour lesquels l'information "difficulté" a été récoltée</t>
    </r>
  </si>
  <si>
    <t>Remarques :
(1)  Les pourcentages calculés dans ce tableau représentent le nombre d'utilisateurs soumis à certaines difficultés par rapport à l'ensemble des utilisateurs différents qui ont répondu à cette question.
Un utilisateur peut renseigner plusieurs difficultés. Les pourcentages ne peuvent pas être additionnés.
(2)  Les données - par type de difficulté -  provenant de services n'ayant pas fourni l'information relative au "nombre d'utilisateurs différents ayant répondu à la question" ne sont pas reprises dans ce tableau.</t>
  </si>
  <si>
    <t>Répartition par type de logement/hébergement (occupé la semaine précédent l'entrée)
 et par RSU  - Année 2017  -</t>
  </si>
  <si>
    <t>Répartition par « lieu de résidence » (Situation du bénéficiaire, la semaine précédant son entrée en HU)
et par RSU - Année 2017  -</t>
  </si>
  <si>
    <t>Répartition par difficulté rencontrée connue (1),(2) et par RSU - Année 2017 -</t>
  </si>
  <si>
    <t>(1)  Cette donnée n'a exceptionnellement pas pu être traitée par le RSUT pour l'année 2017</t>
  </si>
  <si>
    <t>(1) Cette donnée n'a pas été recueillie en 2017 par le RSUT, mais la majorité des utilisateurs sont isolés et sans enfants</t>
  </si>
  <si>
    <t>(1) Cette donnée n'a pas été recueillie en 2017 par le RSUT, mais la majorité des utilisateurs bénéficient d'un RIS ou d'une aide sociale</t>
  </si>
  <si>
    <t>(2) Cette donnée n'a pas été recueillie par le RSUT,  mais la majorité des utilisateurs sont SDF et fréquentent un abri de nuit ou de fortune</t>
  </si>
  <si>
    <t>(3) Pour le RSC : le total des difficultés inclut le nombre de personnes</t>
  </si>
  <si>
    <t>(4) Pour le RSPL : Difficultés administratives dont 47 pour des problèmes de séjour ;
Difficultés logement : "autre problème": dont 125 personnes pour qui le type de problème "logement" n'a pas été précisé ;
Difficultés autres: 5 liés au judiciaire.
AJLg : Difficulté logement: 62 pour lesquelles aucune difficulté particulière n'est précisée.  
LavoirSoc : Difficulté logement: autre problème: 7 pour lesquels il n'y a pas de précision; Difficultés autres = 2 pour des problèmes judiciaires. 
Revers : Difficultés: tous ont un problème de santé mentale car c'est le public visé par le service. 
AJSg : logement: autre problème: 57 pour l'absence de logement ; Administratif: dont 14 pour des problèmes de séjour, 'autre': 6 pour le judiciaire. 
ANH : Problème de logement- autre: dont 29 pour lesquels la problématique de logement n'est pas précisée.</t>
  </si>
  <si>
    <t>(5) Pour le RSULL  : Le nombre total d'utilisateurs différents pour lesquels l'information "difficulté" est récoltée ne devrait logiquement pas s'additionner aux difficultés.</t>
  </si>
  <si>
    <t>(6)  Pour le RSUT : La totalité des usagers est en difficulté dans le lien à l'autre. Les situations sont multi problématiques.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</si>
</sst>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1"/>
      <color theme="1"/>
      <name val="Calibri"/>
      <family val="2"/>
      <scheme val="minor"/>
    </font>
    <font>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0"/>
      <name val="Calibri"/>
      <family val="2"/>
      <scheme val="minor"/>
    </font>
    <font>
      <sz val="12"/>
      <name val="Calibri"/>
      <family val="2"/>
      <scheme val="minor"/>
    </font>
    <font>
      <b/>
      <sz val="10"/>
      <name val="Calibri"/>
      <family val="2"/>
      <scheme val="minor"/>
    </font>
    <font>
      <b/>
      <sz val="12"/>
      <name val="Calibri"/>
      <family val="2"/>
      <scheme val="minor"/>
    </font>
    <font>
      <sz val="10"/>
      <color theme="1"/>
      <name val="Calibri"/>
      <family val="2"/>
      <scheme val="minor"/>
    </font>
    <font>
      <sz val="11"/>
      <name val="Calibri"/>
      <family val="2"/>
      <scheme val="minor"/>
    </font>
    <font>
      <sz val="12"/>
      <color rgb="FFFF0000"/>
      <name val="Calibri"/>
      <family val="2"/>
      <scheme val="minor"/>
    </font>
    <font>
      <b/>
      <sz val="14"/>
      <name val="Calibri"/>
      <family val="2"/>
      <scheme val="minor"/>
    </font>
    <font>
      <b/>
      <sz val="24"/>
      <name val="Calibri"/>
      <family val="2"/>
      <scheme val="minor"/>
    </font>
    <font>
      <b/>
      <sz val="16"/>
      <name val="Calibri"/>
      <family val="2"/>
      <scheme val="minor"/>
    </font>
    <font>
      <sz val="14"/>
      <name val="Calibri"/>
      <family val="2"/>
      <scheme val="minor"/>
    </font>
    <font>
      <b/>
      <sz val="18"/>
      <name val="Calibri"/>
      <family val="2"/>
      <scheme val="minor"/>
    </font>
    <font>
      <sz val="18"/>
      <name val="Calibri"/>
      <family val="2"/>
      <scheme val="minor"/>
    </font>
    <font>
      <b/>
      <sz val="16"/>
      <color theme="1"/>
      <name val="Calibri"/>
      <family val="2"/>
      <scheme val="minor"/>
    </font>
    <font>
      <sz val="14"/>
      <color theme="1"/>
      <name val="Calibri"/>
      <family val="2"/>
      <scheme val="minor"/>
    </font>
    <font>
      <b/>
      <i/>
      <sz val="14"/>
      <name val="Calibri"/>
      <family val="2"/>
      <scheme val="minor"/>
    </font>
  </fonts>
  <fills count="3">
    <fill>
      <patternFill patternType="none"/>
    </fill>
    <fill>
      <patternFill patternType="gray125"/>
    </fill>
    <fill>
      <patternFill patternType="solid">
        <fgColor theme="0"/>
        <bgColor indexed="64"/>
      </patternFill>
    </fill>
  </fills>
  <borders count="72">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495">
    <xf numFmtId="0" fontId="0" fillId="0" borderId="0" xfId="0"/>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3" xfId="0" applyFont="1" applyFill="1" applyBorder="1" applyAlignment="1">
      <alignment horizontal="center" vertical="center" wrapText="1"/>
    </xf>
    <xf numFmtId="0" fontId="5" fillId="0" borderId="11" xfId="0" applyFont="1" applyFill="1" applyBorder="1" applyAlignment="1">
      <alignment horizontal="center" vertical="center" wrapText="1"/>
    </xf>
    <xf numFmtId="3" fontId="6" fillId="0" borderId="12" xfId="0" applyNumberFormat="1" applyFont="1" applyFill="1" applyBorder="1" applyAlignment="1">
      <alignment horizontal="center" vertical="center"/>
    </xf>
    <xf numFmtId="3" fontId="6" fillId="0" borderId="13" xfId="0" applyNumberFormat="1" applyFont="1" applyFill="1" applyBorder="1" applyAlignment="1">
      <alignment horizontal="center" vertical="center"/>
    </xf>
    <xf numFmtId="3" fontId="6" fillId="0" borderId="14" xfId="0" applyNumberFormat="1" applyFont="1" applyFill="1" applyBorder="1" applyAlignment="1">
      <alignment horizontal="center" vertical="center"/>
    </xf>
    <xf numFmtId="0" fontId="7" fillId="0" borderId="16" xfId="0" applyFont="1" applyFill="1" applyBorder="1" applyAlignment="1">
      <alignment horizontal="center" vertical="center" wrapText="1"/>
    </xf>
    <xf numFmtId="164" fontId="4" fillId="0" borderId="17" xfId="1" applyNumberFormat="1" applyFont="1" applyFill="1" applyBorder="1" applyAlignment="1">
      <alignment horizontal="right" vertical="center"/>
    </xf>
    <xf numFmtId="164" fontId="4" fillId="0" borderId="18" xfId="1" applyNumberFormat="1" applyFont="1" applyFill="1" applyBorder="1" applyAlignment="1">
      <alignment horizontal="right" vertical="center"/>
    </xf>
    <xf numFmtId="164" fontId="4" fillId="0" borderId="18" xfId="1" quotePrefix="1" applyNumberFormat="1" applyFont="1" applyFill="1" applyBorder="1" applyAlignment="1">
      <alignment horizontal="right" vertical="center"/>
    </xf>
    <xf numFmtId="164" fontId="4" fillId="0" borderId="19" xfId="1" applyNumberFormat="1" applyFont="1" applyFill="1" applyBorder="1" applyAlignment="1">
      <alignment horizontal="right" vertical="center"/>
    </xf>
    <xf numFmtId="0" fontId="5" fillId="0" borderId="21" xfId="0" applyFont="1" applyFill="1" applyBorder="1" applyAlignment="1">
      <alignment horizontal="center" vertical="center" wrapText="1"/>
    </xf>
    <xf numFmtId="3" fontId="6" fillId="0" borderId="22" xfId="0" applyNumberFormat="1" applyFont="1" applyFill="1" applyBorder="1" applyAlignment="1">
      <alignment horizontal="center" vertical="center"/>
    </xf>
    <xf numFmtId="3" fontId="6" fillId="0" borderId="23" xfId="0" applyNumberFormat="1" applyFont="1" applyFill="1" applyBorder="1" applyAlignment="1">
      <alignment horizontal="center" vertical="center"/>
    </xf>
    <xf numFmtId="3" fontId="6" fillId="0" borderId="24" xfId="0" applyNumberFormat="1" applyFont="1" applyFill="1" applyBorder="1" applyAlignment="1">
      <alignment horizontal="center" vertical="center"/>
    </xf>
    <xf numFmtId="3" fontId="8" fillId="0" borderId="22" xfId="0" applyNumberFormat="1" applyFont="1" applyFill="1" applyBorder="1" applyAlignment="1">
      <alignment horizontal="center" vertical="center"/>
    </xf>
    <xf numFmtId="3" fontId="8" fillId="0" borderId="23" xfId="0" applyNumberFormat="1" applyFont="1" applyFill="1" applyBorder="1" applyAlignment="1">
      <alignment horizontal="center" vertical="center"/>
    </xf>
    <xf numFmtId="3" fontId="8" fillId="0" borderId="24" xfId="0" applyNumberFormat="1" applyFont="1" applyFill="1" applyBorder="1" applyAlignment="1">
      <alignment horizontal="center" vertical="center"/>
    </xf>
    <xf numFmtId="0" fontId="7" fillId="0" borderId="25" xfId="0" applyFont="1" applyFill="1" applyBorder="1" applyAlignment="1">
      <alignment horizontal="center" vertical="center" wrapText="1"/>
    </xf>
    <xf numFmtId="164" fontId="3" fillId="0" borderId="26" xfId="1" applyNumberFormat="1" applyFont="1" applyFill="1" applyBorder="1" applyAlignment="1">
      <alignment horizontal="right" vertical="center"/>
    </xf>
    <xf numFmtId="164" fontId="3" fillId="0" borderId="27" xfId="1" applyNumberFormat="1" applyFont="1" applyFill="1" applyBorder="1" applyAlignment="1">
      <alignment horizontal="right" vertical="center"/>
    </xf>
    <xf numFmtId="164" fontId="3" fillId="0" borderId="28" xfId="1" applyNumberFormat="1" applyFont="1" applyFill="1" applyBorder="1" applyAlignment="1">
      <alignment horizontal="right" vertical="center"/>
    </xf>
    <xf numFmtId="0" fontId="4"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164" fontId="4" fillId="0" borderId="0" xfId="1" applyNumberFormat="1" applyFont="1" applyFill="1" applyBorder="1" applyAlignment="1">
      <alignment horizontal="right" vertical="center"/>
    </xf>
    <xf numFmtId="0" fontId="4" fillId="0" borderId="2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6" fillId="0" borderId="8" xfId="0" applyNumberFormat="1" applyFont="1" applyFill="1" applyBorder="1" applyAlignment="1">
      <alignment horizontal="center" vertical="center"/>
    </xf>
    <xf numFmtId="0" fontId="6" fillId="0" borderId="9" xfId="0" applyNumberFormat="1" applyFont="1" applyFill="1" applyBorder="1" applyAlignment="1">
      <alignment horizontal="center" vertical="center"/>
    </xf>
    <xf numFmtId="0" fontId="6" fillId="0" borderId="10" xfId="0" applyNumberFormat="1" applyFont="1" applyFill="1" applyBorder="1" applyAlignment="1">
      <alignment horizontal="center" vertical="center"/>
    </xf>
    <xf numFmtId="0" fontId="3" fillId="0" borderId="30" xfId="0" applyNumberFormat="1" applyFont="1" applyFill="1" applyBorder="1" applyAlignment="1">
      <alignment horizontal="center" vertical="center"/>
    </xf>
    <xf numFmtId="0" fontId="2"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3" fontId="6" fillId="0" borderId="33" xfId="0" applyNumberFormat="1" applyFont="1" applyFill="1" applyBorder="1" applyAlignment="1">
      <alignment horizontal="center" vertical="center"/>
    </xf>
    <xf numFmtId="3" fontId="6" fillId="0" borderId="32" xfId="0" applyNumberFormat="1" applyFont="1" applyFill="1" applyBorder="1" applyAlignment="1">
      <alignment horizontal="center" vertical="center"/>
    </xf>
    <xf numFmtId="3" fontId="3" fillId="0" borderId="34" xfId="0" applyNumberFormat="1" applyFont="1" applyFill="1" applyBorder="1" applyAlignment="1">
      <alignment horizontal="center" vertical="center"/>
    </xf>
    <xf numFmtId="0" fontId="2" fillId="0" borderId="0" xfId="0" applyFont="1" applyFill="1" applyBorder="1" applyAlignment="1">
      <alignment horizontal="center" vertical="center" wrapText="1"/>
    </xf>
    <xf numFmtId="3" fontId="6" fillId="0" borderId="0" xfId="0" applyNumberFormat="1" applyFont="1" applyFill="1" applyBorder="1" applyAlignment="1">
      <alignment horizontal="center" vertical="center"/>
    </xf>
    <xf numFmtId="3" fontId="3" fillId="0" borderId="0" xfId="0" applyNumberFormat="1" applyFont="1" applyFill="1" applyBorder="1" applyAlignment="1">
      <alignment horizontal="center" vertical="center"/>
    </xf>
    <xf numFmtId="3" fontId="6" fillId="0" borderId="36" xfId="0" applyNumberFormat="1" applyFont="1" applyFill="1" applyBorder="1" applyAlignment="1">
      <alignment horizontal="center" vertical="center"/>
    </xf>
    <xf numFmtId="3" fontId="3" fillId="0" borderId="3" xfId="0" applyNumberFormat="1" applyFont="1" applyFill="1" applyBorder="1" applyAlignment="1">
      <alignment horizontal="center" vertical="center"/>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43" xfId="0" applyFont="1" applyFill="1" applyBorder="1" applyAlignment="1">
      <alignment horizontal="center" vertical="center"/>
    </xf>
    <xf numFmtId="0" fontId="10" fillId="2" borderId="0" xfId="0" applyFont="1" applyFill="1"/>
    <xf numFmtId="0" fontId="0" fillId="0" borderId="0" xfId="0" applyFont="1" applyBorder="1" applyAlignment="1">
      <alignment horizontal="center" vertical="center" wrapText="1"/>
    </xf>
    <xf numFmtId="164" fontId="4" fillId="0" borderId="0" xfId="1" applyNumberFormat="1" applyFont="1" applyBorder="1" applyAlignment="1">
      <alignment horizontal="center" vertical="top"/>
    </xf>
    <xf numFmtId="0" fontId="0" fillId="0" borderId="0" xfId="0" applyFont="1"/>
    <xf numFmtId="0" fontId="3" fillId="0" borderId="8" xfId="0" applyFont="1" applyBorder="1" applyAlignment="1">
      <alignment horizontal="center" vertical="center"/>
    </xf>
    <xf numFmtId="0" fontId="3" fillId="0" borderId="9" xfId="0" applyFont="1" applyBorder="1" applyAlignment="1">
      <alignment horizontal="center"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wrapText="1"/>
    </xf>
    <xf numFmtId="0" fontId="5" fillId="2" borderId="11" xfId="0" applyFont="1" applyFill="1" applyBorder="1" applyAlignment="1">
      <alignment horizontal="center" vertical="center" wrapText="1"/>
    </xf>
    <xf numFmtId="0" fontId="6" fillId="2" borderId="47" xfId="0" applyNumberFormat="1" applyFont="1" applyFill="1" applyBorder="1" applyAlignment="1">
      <alignment horizontal="center" vertical="center"/>
    </xf>
    <xf numFmtId="0" fontId="6" fillId="2" borderId="48" xfId="0" applyNumberFormat="1" applyFont="1" applyFill="1" applyBorder="1" applyAlignment="1">
      <alignment horizontal="center" vertical="center"/>
    </xf>
    <xf numFmtId="0" fontId="6" fillId="2" borderId="11" xfId="0" applyNumberFormat="1" applyFont="1" applyFill="1" applyBorder="1" applyAlignment="1">
      <alignment horizontal="center" vertical="center"/>
    </xf>
    <xf numFmtId="0" fontId="8" fillId="2" borderId="3" xfId="0" applyNumberFormat="1" applyFont="1" applyFill="1" applyBorder="1" applyAlignment="1">
      <alignment horizontal="center" vertical="center"/>
    </xf>
    <xf numFmtId="0" fontId="5" fillId="2" borderId="16" xfId="0" applyFont="1" applyFill="1" applyBorder="1" applyAlignment="1">
      <alignment horizontal="center" vertical="center" wrapText="1"/>
    </xf>
    <xf numFmtId="164" fontId="6" fillId="2" borderId="22" xfId="1" applyNumberFormat="1" applyFont="1" applyFill="1" applyBorder="1" applyAlignment="1">
      <alignment horizontal="right" vertical="center"/>
    </xf>
    <xf numFmtId="164" fontId="6" fillId="2" borderId="22" xfId="1" quotePrefix="1" applyNumberFormat="1" applyFont="1" applyFill="1" applyBorder="1" applyAlignment="1">
      <alignment horizontal="right" vertical="center"/>
    </xf>
    <xf numFmtId="164" fontId="6" fillId="2" borderId="49" xfId="1" applyNumberFormat="1" applyFont="1" applyFill="1" applyBorder="1" applyAlignment="1">
      <alignment horizontal="right" vertical="center"/>
    </xf>
    <xf numFmtId="164" fontId="6" fillId="2" borderId="50" xfId="1" applyNumberFormat="1" applyFont="1" applyFill="1" applyBorder="1" applyAlignment="1">
      <alignment horizontal="right" vertical="center"/>
    </xf>
    <xf numFmtId="0" fontId="5" fillId="2" borderId="49" xfId="0" applyFont="1" applyFill="1" applyBorder="1" applyAlignment="1">
      <alignment horizontal="center" vertical="center" wrapText="1"/>
    </xf>
    <xf numFmtId="0" fontId="6" fillId="2" borderId="12" xfId="0" applyNumberFormat="1" applyFont="1" applyFill="1" applyBorder="1" applyAlignment="1">
      <alignment horizontal="center" vertical="center"/>
    </xf>
    <xf numFmtId="0" fontId="6" fillId="2" borderId="21" xfId="0" applyNumberFormat="1" applyFont="1" applyFill="1" applyBorder="1" applyAlignment="1">
      <alignment horizontal="center" vertical="center"/>
    </xf>
    <xf numFmtId="0" fontId="8" fillId="2" borderId="51" xfId="0" applyNumberFormat="1" applyFont="1" applyFill="1" applyBorder="1" applyAlignment="1">
      <alignment horizontal="center" vertical="center"/>
    </xf>
    <xf numFmtId="164" fontId="6" fillId="2" borderId="17" xfId="1" applyNumberFormat="1" applyFont="1" applyFill="1" applyBorder="1" applyAlignment="1">
      <alignment horizontal="right" vertical="center"/>
    </xf>
    <xf numFmtId="164" fontId="6" fillId="2" borderId="18" xfId="1" applyNumberFormat="1" applyFont="1" applyFill="1" applyBorder="1" applyAlignment="1">
      <alignment horizontal="right" vertical="center"/>
    </xf>
    <xf numFmtId="164" fontId="6" fillId="2" borderId="18" xfId="1" quotePrefix="1" applyNumberFormat="1" applyFont="1" applyFill="1" applyBorder="1" applyAlignment="1">
      <alignment horizontal="right" vertical="center"/>
    </xf>
    <xf numFmtId="164" fontId="6" fillId="2" borderId="16" xfId="1" applyNumberFormat="1" applyFont="1" applyFill="1" applyBorder="1" applyAlignment="1">
      <alignment horizontal="right" vertical="center"/>
    </xf>
    <xf numFmtId="164" fontId="6" fillId="2" borderId="52" xfId="1" applyNumberFormat="1" applyFont="1" applyFill="1" applyBorder="1" applyAlignment="1">
      <alignment horizontal="right" vertical="center"/>
    </xf>
    <xf numFmtId="0" fontId="8" fillId="2" borderId="22" xfId="0" applyNumberFormat="1" applyFont="1" applyFill="1" applyBorder="1" applyAlignment="1">
      <alignment horizontal="center" vertical="center"/>
    </xf>
    <xf numFmtId="0" fontId="8" fillId="2" borderId="23" xfId="0" applyNumberFormat="1" applyFont="1" applyFill="1" applyBorder="1" applyAlignment="1">
      <alignment horizontal="center" vertical="center"/>
    </xf>
    <xf numFmtId="0" fontId="8" fillId="2" borderId="49" xfId="0" applyNumberFormat="1" applyFont="1" applyFill="1" applyBorder="1" applyAlignment="1">
      <alignment horizontal="center" vertical="center"/>
    </xf>
    <xf numFmtId="0" fontId="8" fillId="2" borderId="50" xfId="0" applyNumberFormat="1" applyFont="1" applyFill="1" applyBorder="1" applyAlignment="1">
      <alignment horizontal="center" vertical="center"/>
    </xf>
    <xf numFmtId="0" fontId="5" fillId="2" borderId="25" xfId="0" applyFont="1" applyFill="1" applyBorder="1" applyAlignment="1">
      <alignment horizontal="center" vertical="center" wrapText="1"/>
    </xf>
    <xf numFmtId="164" fontId="8" fillId="2" borderId="26" xfId="1" applyNumberFormat="1" applyFont="1" applyFill="1" applyBorder="1" applyAlignment="1">
      <alignment horizontal="right" vertical="center"/>
    </xf>
    <xf numFmtId="164" fontId="8" fillId="2" borderId="27" xfId="1" applyNumberFormat="1" applyFont="1" applyFill="1" applyBorder="1" applyAlignment="1">
      <alignment horizontal="right" vertical="center"/>
    </xf>
    <xf numFmtId="164" fontId="8" fillId="2" borderId="27" xfId="1" quotePrefix="1" applyNumberFormat="1" applyFont="1" applyFill="1" applyBorder="1" applyAlignment="1">
      <alignment horizontal="right" vertical="center"/>
    </xf>
    <xf numFmtId="164" fontId="8" fillId="2" borderId="25" xfId="1" applyNumberFormat="1" applyFont="1" applyFill="1" applyBorder="1" applyAlignment="1">
      <alignment horizontal="right" vertical="center"/>
    </xf>
    <xf numFmtId="164" fontId="8" fillId="2" borderId="7" xfId="1" applyNumberFormat="1" applyFont="1" applyFill="1" applyBorder="1" applyAlignment="1">
      <alignment horizontal="right" vertical="center"/>
    </xf>
    <xf numFmtId="0" fontId="5" fillId="2" borderId="0" xfId="0" applyFont="1" applyFill="1" applyBorder="1" applyAlignment="1">
      <alignment horizontal="center" vertical="center" wrapText="1"/>
    </xf>
    <xf numFmtId="164" fontId="6" fillId="2" borderId="0" xfId="1" applyNumberFormat="1" applyFont="1" applyFill="1" applyBorder="1" applyAlignment="1">
      <alignment horizontal="right" vertical="center"/>
    </xf>
    <xf numFmtId="164" fontId="6" fillId="2" borderId="0" xfId="1" quotePrefix="1" applyNumberFormat="1" applyFont="1" applyFill="1" applyBorder="1" applyAlignment="1">
      <alignment horizontal="right" vertical="center"/>
    </xf>
    <xf numFmtId="3" fontId="6" fillId="0" borderId="36" xfId="0" applyNumberFormat="1" applyFont="1" applyBorder="1" applyAlignment="1">
      <alignment horizontal="center" vertical="center"/>
    </xf>
    <xf numFmtId="3" fontId="3" fillId="0" borderId="3" xfId="0" applyNumberFormat="1" applyFont="1" applyBorder="1" applyAlignment="1">
      <alignment horizontal="center" vertical="center"/>
    </xf>
    <xf numFmtId="0" fontId="4" fillId="2" borderId="40"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44"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43" xfId="0" applyFont="1" applyFill="1" applyBorder="1" applyAlignment="1">
      <alignment horizontal="center" vertical="center"/>
    </xf>
    <xf numFmtId="164" fontId="4" fillId="0" borderId="0" xfId="1" applyNumberFormat="1" applyFont="1" applyBorder="1" applyAlignment="1">
      <alignment horizontal="center"/>
    </xf>
    <xf numFmtId="0" fontId="0" fillId="0" borderId="0" xfId="0" applyAlignment="1">
      <alignment horizontal="left" vertical="top"/>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3" xfId="0" applyFont="1" applyFill="1" applyBorder="1" applyAlignment="1">
      <alignment horizontal="center" vertical="center" wrapText="1"/>
    </xf>
    <xf numFmtId="3" fontId="6" fillId="2" borderId="48" xfId="0" applyNumberFormat="1" applyFont="1" applyFill="1" applyBorder="1" applyAlignment="1">
      <alignment horizontal="center" vertical="center"/>
    </xf>
    <xf numFmtId="3" fontId="6" fillId="2" borderId="11" xfId="0" applyNumberFormat="1" applyFont="1" applyFill="1" applyBorder="1" applyAlignment="1">
      <alignment horizontal="center" vertical="center"/>
    </xf>
    <xf numFmtId="3" fontId="6" fillId="2" borderId="54" xfId="0" applyNumberFormat="1" applyFont="1" applyFill="1" applyBorder="1" applyAlignment="1">
      <alignment horizontal="center" vertical="center"/>
    </xf>
    <xf numFmtId="164" fontId="6" fillId="2" borderId="19" xfId="1" applyNumberFormat="1" applyFont="1" applyFill="1" applyBorder="1" applyAlignment="1">
      <alignment horizontal="right" vertical="center"/>
    </xf>
    <xf numFmtId="0" fontId="5" fillId="2" borderId="21" xfId="0" applyFont="1" applyFill="1" applyBorder="1" applyAlignment="1">
      <alignment horizontal="center" vertical="center" wrapText="1"/>
    </xf>
    <xf numFmtId="3" fontId="6" fillId="2" borderId="13" xfId="0" applyNumberFormat="1" applyFont="1" applyFill="1" applyBorder="1" applyAlignment="1">
      <alignment horizontal="center" vertical="center"/>
    </xf>
    <xf numFmtId="3" fontId="6" fillId="2" borderId="21" xfId="0" applyNumberFormat="1" applyFont="1" applyFill="1" applyBorder="1" applyAlignment="1">
      <alignment horizontal="center" vertical="center"/>
    </xf>
    <xf numFmtId="3" fontId="6" fillId="2" borderId="14" xfId="0" applyNumberFormat="1" applyFont="1" applyFill="1" applyBorder="1" applyAlignment="1">
      <alignment horizontal="center" vertical="center"/>
    </xf>
    <xf numFmtId="3" fontId="6" fillId="2" borderId="23" xfId="0" applyNumberFormat="1" applyFont="1" applyFill="1" applyBorder="1" applyAlignment="1">
      <alignment horizontal="center" vertical="center"/>
    </xf>
    <xf numFmtId="3" fontId="6" fillId="2" borderId="49" xfId="0" applyNumberFormat="1" applyFont="1" applyFill="1" applyBorder="1" applyAlignment="1">
      <alignment horizontal="center" vertical="center"/>
    </xf>
    <xf numFmtId="3" fontId="6" fillId="2" borderId="24" xfId="0" applyNumberFormat="1" applyFont="1" applyFill="1" applyBorder="1" applyAlignment="1">
      <alignment horizontal="center" vertical="center"/>
    </xf>
    <xf numFmtId="164" fontId="6" fillId="2" borderId="27" xfId="1" applyNumberFormat="1" applyFont="1" applyFill="1" applyBorder="1" applyAlignment="1">
      <alignment horizontal="right" vertical="center"/>
    </xf>
    <xf numFmtId="164" fontId="6" fillId="2" borderId="25" xfId="1" applyNumberFormat="1" applyFont="1" applyFill="1" applyBorder="1" applyAlignment="1">
      <alignment horizontal="right" vertical="center"/>
    </xf>
    <xf numFmtId="3" fontId="8" fillId="2" borderId="48" xfId="0" applyNumberFormat="1" applyFont="1" applyFill="1" applyBorder="1" applyAlignment="1">
      <alignment horizontal="center" vertical="center"/>
    </xf>
    <xf numFmtId="3" fontId="8" fillId="2" borderId="11" xfId="0" applyNumberFormat="1" applyFont="1" applyFill="1" applyBorder="1" applyAlignment="1">
      <alignment horizontal="center" vertical="center"/>
    </xf>
    <xf numFmtId="3" fontId="8" fillId="2" borderId="24" xfId="0" applyNumberFormat="1" applyFont="1" applyFill="1" applyBorder="1" applyAlignment="1">
      <alignment horizontal="center" vertical="center"/>
    </xf>
    <xf numFmtId="164" fontId="8" fillId="2" borderId="28" xfId="1" applyNumberFormat="1" applyFont="1" applyFill="1" applyBorder="1" applyAlignment="1">
      <alignment horizontal="right" vertical="center"/>
    </xf>
    <xf numFmtId="0" fontId="6" fillId="2" borderId="0"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6" fillId="2" borderId="33" xfId="0" applyNumberFormat="1" applyFont="1" applyFill="1" applyBorder="1" applyAlignment="1">
      <alignment horizontal="center" vertical="center"/>
    </xf>
    <xf numFmtId="0" fontId="6" fillId="2" borderId="32" xfId="0" applyNumberFormat="1" applyFont="1" applyFill="1" applyBorder="1" applyAlignment="1">
      <alignment horizontal="center" vertical="center"/>
    </xf>
    <xf numFmtId="0" fontId="8" fillId="2" borderId="5" xfId="0" applyNumberFormat="1" applyFont="1" applyFill="1" applyBorder="1" applyAlignment="1">
      <alignment horizontal="center" vertical="center"/>
    </xf>
    <xf numFmtId="0" fontId="12" fillId="2" borderId="31" xfId="0" applyFont="1" applyFill="1" applyBorder="1" applyAlignment="1">
      <alignment horizontal="center" vertical="center" wrapText="1"/>
    </xf>
    <xf numFmtId="3" fontId="6" fillId="2" borderId="33" xfId="0" applyNumberFormat="1" applyFont="1" applyFill="1" applyBorder="1" applyAlignment="1">
      <alignment horizontal="center" vertical="center"/>
    </xf>
    <xf numFmtId="3" fontId="6" fillId="2" borderId="32" xfId="0" applyNumberFormat="1" applyFont="1" applyFill="1" applyBorder="1" applyAlignment="1">
      <alignment horizontal="center" vertical="center"/>
    </xf>
    <xf numFmtId="3" fontId="8" fillId="2" borderId="34" xfId="0" applyNumberFormat="1" applyFont="1" applyFill="1" applyBorder="1" applyAlignment="1">
      <alignment horizontal="center" vertical="center"/>
    </xf>
    <xf numFmtId="0" fontId="12" fillId="2" borderId="0" xfId="0" applyFont="1" applyFill="1" applyBorder="1" applyAlignment="1">
      <alignment horizontal="center" vertical="center" wrapText="1"/>
    </xf>
    <xf numFmtId="3" fontId="6" fillId="2" borderId="0" xfId="0" applyNumberFormat="1" applyFont="1" applyFill="1" applyBorder="1" applyAlignment="1">
      <alignment horizontal="center" vertical="center"/>
    </xf>
    <xf numFmtId="3" fontId="6" fillId="2" borderId="0" xfId="0" quotePrefix="1" applyNumberFormat="1" applyFont="1" applyFill="1" applyBorder="1" applyAlignment="1">
      <alignment horizontal="center" vertical="center"/>
    </xf>
    <xf numFmtId="3" fontId="8" fillId="2" borderId="0" xfId="0" applyNumberFormat="1" applyFont="1" applyFill="1" applyBorder="1" applyAlignment="1">
      <alignment horizontal="center" vertical="center"/>
    </xf>
    <xf numFmtId="0" fontId="6" fillId="2" borderId="32" xfId="0" applyFont="1" applyFill="1" applyBorder="1" applyAlignment="1">
      <alignment horizontal="center" vertical="center" wrapText="1"/>
    </xf>
    <xf numFmtId="164" fontId="8" fillId="2" borderId="33" xfId="1" applyNumberFormat="1" applyFont="1" applyFill="1" applyBorder="1" applyAlignment="1">
      <alignment horizontal="center" vertical="center"/>
    </xf>
    <xf numFmtId="164" fontId="8" fillId="2" borderId="33" xfId="1" quotePrefix="1" applyNumberFormat="1" applyFont="1" applyFill="1" applyBorder="1" applyAlignment="1">
      <alignment horizontal="center" vertical="center"/>
    </xf>
    <xf numFmtId="164" fontId="8" fillId="2" borderId="56" xfId="1" applyNumberFormat="1" applyFont="1" applyFill="1" applyBorder="1" applyAlignment="1">
      <alignment horizontal="center" vertical="center"/>
    </xf>
    <xf numFmtId="164" fontId="8" fillId="2" borderId="34" xfId="1" applyNumberFormat="1" applyFont="1" applyFill="1" applyBorder="1" applyAlignment="1">
      <alignment horizontal="center" vertical="center"/>
    </xf>
    <xf numFmtId="0" fontId="0" fillId="0" borderId="0" xfId="0" applyBorder="1"/>
    <xf numFmtId="0" fontId="12" fillId="0" borderId="58" xfId="0" applyFont="1" applyFill="1" applyBorder="1" applyAlignment="1">
      <alignment horizontal="center" vertical="center"/>
    </xf>
    <xf numFmtId="0" fontId="12" fillId="0" borderId="40" xfId="0" applyFont="1" applyFill="1" applyBorder="1" applyAlignment="1">
      <alignment horizontal="center" vertical="center"/>
    </xf>
    <xf numFmtId="0" fontId="12" fillId="0" borderId="59"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60" xfId="0" applyFont="1" applyFill="1" applyBorder="1" applyAlignment="1">
      <alignment horizontal="right" vertical="center" wrapText="1"/>
    </xf>
    <xf numFmtId="0" fontId="6" fillId="0" borderId="47" xfId="0" applyFont="1" applyFill="1" applyBorder="1" applyAlignment="1">
      <alignment horizontal="right" vertical="center" wrapText="1"/>
    </xf>
    <xf numFmtId="0" fontId="6" fillId="0" borderId="11" xfId="0" applyFont="1" applyFill="1" applyBorder="1" applyAlignment="1">
      <alignment horizontal="right" vertical="center" wrapText="1"/>
    </xf>
    <xf numFmtId="0" fontId="8" fillId="0" borderId="52" xfId="0" applyFont="1" applyFill="1" applyBorder="1" applyAlignment="1">
      <alignment horizontal="center" vertical="center" wrapText="1"/>
    </xf>
    <xf numFmtId="164" fontId="12" fillId="0" borderId="61" xfId="1" applyNumberFormat="1" applyFont="1" applyFill="1" applyBorder="1" applyAlignment="1">
      <alignment horizontal="center" vertical="center" wrapText="1"/>
    </xf>
    <xf numFmtId="164" fontId="12" fillId="0" borderId="17" xfId="1" applyNumberFormat="1" applyFont="1" applyFill="1" applyBorder="1" applyAlignment="1">
      <alignment horizontal="center" vertical="center" wrapText="1"/>
    </xf>
    <xf numFmtId="164" fontId="12" fillId="0" borderId="16" xfId="1" applyNumberFormat="1" applyFont="1" applyFill="1" applyBorder="1" applyAlignment="1">
      <alignment horizontal="center" vertical="center" wrapText="1"/>
    </xf>
    <xf numFmtId="0" fontId="6" fillId="0" borderId="51" xfId="0" applyFont="1" applyFill="1" applyBorder="1" applyAlignment="1">
      <alignment horizontal="center" vertical="center" wrapText="1"/>
    </xf>
    <xf numFmtId="0" fontId="6" fillId="0" borderId="62" xfId="0" applyFont="1" applyFill="1" applyBorder="1" applyAlignment="1">
      <alignment horizontal="right" vertical="center" wrapText="1"/>
    </xf>
    <xf numFmtId="0" fontId="6" fillId="0" borderId="12" xfId="0" applyFont="1" applyFill="1" applyBorder="1" applyAlignment="1">
      <alignment horizontal="right" vertical="center" wrapText="1"/>
    </xf>
    <xf numFmtId="0" fontId="6" fillId="0" borderId="21" xfId="0" applyFont="1" applyFill="1" applyBorder="1" applyAlignment="1">
      <alignment horizontal="right" vertical="center" wrapText="1"/>
    </xf>
    <xf numFmtId="0" fontId="8" fillId="0" borderId="50" xfId="0" applyFont="1" applyFill="1" applyBorder="1" applyAlignment="1">
      <alignment horizontal="center" vertical="center" wrapText="1"/>
    </xf>
    <xf numFmtId="164" fontId="12" fillId="0" borderId="63" xfId="1" applyNumberFormat="1" applyFont="1" applyFill="1" applyBorder="1" applyAlignment="1">
      <alignment horizontal="center" vertical="center" wrapText="1"/>
    </xf>
    <xf numFmtId="164" fontId="12" fillId="0" borderId="22" xfId="1" applyNumberFormat="1" applyFont="1" applyFill="1" applyBorder="1" applyAlignment="1">
      <alignment horizontal="center" vertical="center" wrapText="1"/>
    </xf>
    <xf numFmtId="164" fontId="12" fillId="0" borderId="49" xfId="1" applyNumberFormat="1" applyFont="1" applyFill="1" applyBorder="1" applyAlignment="1">
      <alignment horizontal="center" vertical="center" wrapText="1"/>
    </xf>
    <xf numFmtId="3" fontId="8" fillId="0" borderId="60" xfId="0" applyNumberFormat="1" applyFont="1" applyFill="1" applyBorder="1" applyAlignment="1">
      <alignment horizontal="right" vertical="center" wrapText="1"/>
    </xf>
    <xf numFmtId="3" fontId="8" fillId="0" borderId="48" xfId="0" applyNumberFormat="1" applyFont="1" applyFill="1" applyBorder="1" applyAlignment="1">
      <alignment horizontal="right" vertical="center" wrapText="1"/>
    </xf>
    <xf numFmtId="3" fontId="8" fillId="0" borderId="11" xfId="0" applyNumberFormat="1" applyFont="1" applyFill="1" applyBorder="1" applyAlignment="1">
      <alignment horizontal="right" vertical="center" wrapText="1"/>
    </xf>
    <xf numFmtId="3" fontId="8" fillId="0" borderId="47" xfId="0" applyNumberFormat="1" applyFont="1" applyFill="1" applyBorder="1" applyAlignment="1">
      <alignment horizontal="right" vertical="center" wrapText="1"/>
    </xf>
    <xf numFmtId="0" fontId="8" fillId="0" borderId="7" xfId="0" applyFont="1" applyFill="1" applyBorder="1" applyAlignment="1">
      <alignment horizontal="center" vertical="center" wrapText="1"/>
    </xf>
    <xf numFmtId="164" fontId="12" fillId="0" borderId="65" xfId="1" applyNumberFormat="1" applyFont="1" applyFill="1" applyBorder="1" applyAlignment="1">
      <alignment horizontal="center" vertical="center" wrapText="1"/>
    </xf>
    <xf numFmtId="164" fontId="12" fillId="0" borderId="26" xfId="1" applyNumberFormat="1" applyFont="1" applyFill="1" applyBorder="1" applyAlignment="1">
      <alignment horizontal="center" vertical="center" wrapText="1"/>
    </xf>
    <xf numFmtId="164" fontId="12" fillId="0" borderId="25" xfId="1" applyNumberFormat="1" applyFont="1" applyFill="1" applyBorder="1" applyAlignment="1">
      <alignment horizontal="center" vertical="center" wrapText="1"/>
    </xf>
    <xf numFmtId="164" fontId="12" fillId="0" borderId="27" xfId="1"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164" fontId="12" fillId="0" borderId="0" xfId="1"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5" fillId="0" borderId="64" xfId="0" applyFont="1" applyFill="1" applyBorder="1" applyAlignment="1">
      <alignment horizontal="center" vertical="center" wrapText="1"/>
    </xf>
    <xf numFmtId="0" fontId="6" fillId="0" borderId="46" xfId="0" applyFont="1" applyFill="1" applyBorder="1" applyAlignment="1">
      <alignment horizontal="center" vertical="center" wrapText="1"/>
    </xf>
    <xf numFmtId="0" fontId="12" fillId="0" borderId="2" xfId="0" applyFont="1" applyFill="1" applyBorder="1" applyAlignment="1">
      <alignment horizontal="center" vertical="center"/>
    </xf>
    <xf numFmtId="0" fontId="6" fillId="0" borderId="32" xfId="0" applyFont="1" applyFill="1" applyBorder="1" applyAlignment="1">
      <alignment horizontal="center" vertical="center" wrapText="1"/>
    </xf>
    <xf numFmtId="0" fontId="16" fillId="0" borderId="36" xfId="0" applyFont="1" applyFill="1" applyBorder="1" applyAlignment="1">
      <alignment horizontal="center" vertical="center"/>
    </xf>
    <xf numFmtId="0" fontId="6" fillId="0" borderId="36" xfId="0" applyFont="1" applyFill="1" applyBorder="1" applyAlignment="1">
      <alignment horizontal="center" vertical="center" wrapText="1"/>
    </xf>
    <xf numFmtId="3" fontId="17" fillId="0" borderId="36" xfId="0" applyNumberFormat="1" applyFont="1" applyFill="1" applyBorder="1" applyAlignment="1">
      <alignment horizontal="center" vertical="center"/>
    </xf>
    <xf numFmtId="0" fontId="10" fillId="0" borderId="0" xfId="0" applyFont="1" applyFill="1"/>
    <xf numFmtId="0" fontId="0" fillId="0" borderId="0" xfId="0" applyFill="1"/>
    <xf numFmtId="0" fontId="0" fillId="0" borderId="0" xfId="0" applyFont="1" applyFill="1"/>
    <xf numFmtId="0" fontId="8" fillId="2" borderId="9" xfId="0" applyFont="1" applyFill="1" applyBorder="1" applyAlignment="1">
      <alignment horizontal="center" vertical="center" wrapText="1"/>
    </xf>
    <xf numFmtId="0" fontId="8" fillId="0" borderId="9" xfId="0" applyFont="1" applyFill="1" applyBorder="1" applyAlignment="1">
      <alignment horizontal="center" vertical="center" wrapText="1"/>
    </xf>
    <xf numFmtId="3" fontId="6" fillId="2" borderId="47" xfId="0" applyNumberFormat="1" applyFont="1" applyFill="1" applyBorder="1" applyAlignment="1">
      <alignment horizontal="center" vertical="center"/>
    </xf>
    <xf numFmtId="3" fontId="6" fillId="2" borderId="22" xfId="0" applyNumberFormat="1" applyFont="1" applyFill="1" applyBorder="1" applyAlignment="1">
      <alignment horizontal="center" vertical="center"/>
    </xf>
    <xf numFmtId="164" fontId="6" fillId="2" borderId="23" xfId="1" applyNumberFormat="1" applyFont="1" applyFill="1" applyBorder="1" applyAlignment="1">
      <alignment horizontal="right" vertical="center"/>
    </xf>
    <xf numFmtId="164" fontId="6" fillId="2" borderId="24" xfId="1" applyNumberFormat="1" applyFont="1" applyFill="1" applyBorder="1" applyAlignment="1">
      <alignment horizontal="right" vertical="center"/>
    </xf>
    <xf numFmtId="3" fontId="8" fillId="2" borderId="47" xfId="0" applyNumberFormat="1" applyFont="1" applyFill="1" applyBorder="1" applyAlignment="1">
      <alignment horizontal="center" vertical="center"/>
    </xf>
    <xf numFmtId="3" fontId="8" fillId="2" borderId="54" xfId="0" applyNumberFormat="1" applyFont="1" applyFill="1" applyBorder="1" applyAlignment="1">
      <alignment horizontal="center" vertical="center"/>
    </xf>
    <xf numFmtId="0" fontId="15" fillId="2" borderId="29" xfId="0" applyFont="1" applyFill="1" applyBorder="1" applyAlignment="1">
      <alignment horizontal="center" vertical="center" wrapText="1"/>
    </xf>
    <xf numFmtId="0" fontId="5" fillId="2" borderId="10" xfId="0" applyFont="1" applyFill="1" applyBorder="1" applyAlignment="1">
      <alignment horizontal="center" vertical="center" wrapText="1"/>
    </xf>
    <xf numFmtId="3" fontId="6" fillId="2" borderId="8" xfId="0" applyNumberFormat="1" applyFont="1" applyFill="1" applyBorder="1" applyAlignment="1">
      <alignment horizontal="center" vertical="center"/>
    </xf>
    <xf numFmtId="3" fontId="6" fillId="2" borderId="9" xfId="0" applyNumberFormat="1" applyFont="1" applyFill="1" applyBorder="1" applyAlignment="1">
      <alignment horizontal="center" vertical="center"/>
    </xf>
    <xf numFmtId="3" fontId="6" fillId="2" borderId="10" xfId="0" applyNumberFormat="1" applyFont="1" applyFill="1" applyBorder="1" applyAlignment="1">
      <alignment horizontal="center" vertical="center"/>
    </xf>
    <xf numFmtId="3" fontId="8" fillId="2" borderId="30" xfId="0" applyNumberFormat="1" applyFont="1" applyFill="1" applyBorder="1" applyAlignment="1">
      <alignment horizontal="center" vertical="center"/>
    </xf>
    <xf numFmtId="0" fontId="15" fillId="2" borderId="42" xfId="0" applyFont="1" applyFill="1" applyBorder="1" applyAlignment="1">
      <alignment horizontal="center" vertical="center" wrapText="1"/>
    </xf>
    <xf numFmtId="3" fontId="6" fillId="2" borderId="26" xfId="0" applyNumberFormat="1" applyFont="1" applyFill="1" applyBorder="1" applyAlignment="1">
      <alignment horizontal="center" vertical="center"/>
    </xf>
    <xf numFmtId="3" fontId="6" fillId="2" borderId="27" xfId="0" applyNumberFormat="1" applyFont="1" applyFill="1" applyBorder="1" applyAlignment="1">
      <alignment horizontal="center" vertical="center"/>
    </xf>
    <xf numFmtId="3" fontId="6" fillId="2" borderId="25" xfId="0" applyNumberFormat="1" applyFont="1" applyFill="1" applyBorder="1" applyAlignment="1">
      <alignment horizontal="center" vertical="center"/>
    </xf>
    <xf numFmtId="3" fontId="8" fillId="2" borderId="28" xfId="0" applyNumberFormat="1" applyFont="1" applyFill="1" applyBorder="1" applyAlignment="1">
      <alignment horizontal="center" vertical="center"/>
    </xf>
    <xf numFmtId="0" fontId="12" fillId="2" borderId="53" xfId="0" applyFont="1" applyFill="1" applyBorder="1" applyAlignment="1">
      <alignment horizontal="center" vertical="center" wrapText="1"/>
    </xf>
    <xf numFmtId="0" fontId="6" fillId="0" borderId="39" xfId="0" applyFont="1" applyFill="1" applyBorder="1" applyAlignment="1">
      <alignment horizontal="center" vertical="center"/>
    </xf>
    <xf numFmtId="0" fontId="0" fillId="0" borderId="0" xfId="0" applyFont="1" applyAlignment="1">
      <alignment horizontal="center"/>
    </xf>
    <xf numFmtId="3" fontId="6" fillId="2" borderId="12" xfId="0" applyNumberFormat="1" applyFont="1" applyFill="1" applyBorder="1" applyAlignment="1">
      <alignment horizontal="center" vertical="center"/>
    </xf>
    <xf numFmtId="164" fontId="6" fillId="2" borderId="26" xfId="1" applyNumberFormat="1" applyFont="1" applyFill="1" applyBorder="1" applyAlignment="1">
      <alignment horizontal="right" vertical="center"/>
    </xf>
    <xf numFmtId="164" fontId="6" fillId="2" borderId="28" xfId="1" applyNumberFormat="1" applyFont="1" applyFill="1" applyBorder="1" applyAlignment="1">
      <alignment horizontal="right" vertical="center"/>
    </xf>
    <xf numFmtId="3" fontId="8" fillId="2" borderId="22" xfId="0" applyNumberFormat="1" applyFont="1" applyFill="1" applyBorder="1" applyAlignment="1">
      <alignment horizontal="center" vertical="center"/>
    </xf>
    <xf numFmtId="3" fontId="8" fillId="2" borderId="23" xfId="0" applyNumberFormat="1" applyFont="1" applyFill="1" applyBorder="1" applyAlignment="1">
      <alignment horizontal="center" vertical="center"/>
    </xf>
    <xf numFmtId="3" fontId="8" fillId="2" borderId="49" xfId="0" applyNumberFormat="1" applyFont="1" applyFill="1" applyBorder="1" applyAlignment="1">
      <alignment horizontal="center" vertical="center"/>
    </xf>
    <xf numFmtId="0" fontId="6" fillId="2" borderId="10"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12" fillId="2" borderId="65" xfId="0" applyFont="1" applyFill="1" applyBorder="1" applyAlignment="1">
      <alignment horizontal="center" vertical="center" wrapText="1"/>
    </xf>
    <xf numFmtId="0" fontId="6" fillId="2" borderId="39"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9"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2" borderId="10" xfId="0" applyFont="1" applyFill="1" applyBorder="1" applyAlignment="1">
      <alignment horizontal="center" vertical="center"/>
    </xf>
    <xf numFmtId="0" fontId="12" fillId="2"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3" fontId="15" fillId="2" borderId="47" xfId="0" applyNumberFormat="1" applyFont="1" applyFill="1" applyBorder="1" applyAlignment="1">
      <alignment horizontal="center" vertical="center"/>
    </xf>
    <xf numFmtId="3" fontId="15" fillId="2" borderId="48" xfId="0" applyNumberFormat="1" applyFont="1" applyFill="1" applyBorder="1" applyAlignment="1">
      <alignment horizontal="center" vertical="center"/>
    </xf>
    <xf numFmtId="3" fontId="15" fillId="2" borderId="11" xfId="0" applyNumberFormat="1" applyFont="1" applyFill="1" applyBorder="1" applyAlignment="1">
      <alignment horizontal="center" vertical="center"/>
    </xf>
    <xf numFmtId="3" fontId="15" fillId="2" borderId="54" xfId="0" applyNumberFormat="1" applyFont="1" applyFill="1" applyBorder="1" applyAlignment="1">
      <alignment horizontal="center" vertical="center"/>
    </xf>
    <xf numFmtId="0" fontId="15" fillId="2" borderId="52" xfId="0" applyFont="1" applyFill="1" applyBorder="1" applyAlignment="1">
      <alignment horizontal="center" vertical="center" wrapText="1"/>
    </xf>
    <xf numFmtId="164" fontId="15" fillId="2" borderId="17" xfId="1" applyNumberFormat="1" applyFont="1" applyFill="1" applyBorder="1" applyAlignment="1">
      <alignment horizontal="right" vertical="center"/>
    </xf>
    <xf numFmtId="164" fontId="15" fillId="2" borderId="18" xfId="1" applyNumberFormat="1" applyFont="1" applyFill="1" applyBorder="1" applyAlignment="1">
      <alignment horizontal="right" vertical="center"/>
    </xf>
    <xf numFmtId="164" fontId="15" fillId="2" borderId="16" xfId="1" applyNumberFormat="1" applyFont="1" applyFill="1" applyBorder="1" applyAlignment="1">
      <alignment horizontal="right" vertical="center"/>
    </xf>
    <xf numFmtId="164" fontId="15" fillId="2" borderId="19" xfId="1" applyNumberFormat="1" applyFont="1" applyFill="1" applyBorder="1" applyAlignment="1">
      <alignment horizontal="right" vertical="center"/>
    </xf>
    <xf numFmtId="0" fontId="15" fillId="2" borderId="50" xfId="0" applyFont="1" applyFill="1" applyBorder="1" applyAlignment="1">
      <alignment horizontal="center" vertical="center" wrapText="1"/>
    </xf>
    <xf numFmtId="3" fontId="15" fillId="2" borderId="22" xfId="0" applyNumberFormat="1" applyFont="1" applyFill="1" applyBorder="1" applyAlignment="1">
      <alignment horizontal="center" vertical="center"/>
    </xf>
    <xf numFmtId="3" fontId="15" fillId="2" borderId="23" xfId="0" applyNumberFormat="1" applyFont="1" applyFill="1" applyBorder="1" applyAlignment="1">
      <alignment horizontal="center" vertical="center"/>
    </xf>
    <xf numFmtId="3" fontId="15" fillId="2" borderId="49" xfId="0" applyNumberFormat="1" applyFont="1" applyFill="1" applyBorder="1" applyAlignment="1">
      <alignment horizontal="center" vertical="center"/>
    </xf>
    <xf numFmtId="3" fontId="15" fillId="2" borderId="24" xfId="0" applyNumberFormat="1" applyFont="1" applyFill="1" applyBorder="1" applyAlignment="1">
      <alignment horizontal="center" vertical="center"/>
    </xf>
    <xf numFmtId="164" fontId="15" fillId="2" borderId="22" xfId="1" applyNumberFormat="1" applyFont="1" applyFill="1" applyBorder="1" applyAlignment="1">
      <alignment horizontal="right" vertical="center"/>
    </xf>
    <xf numFmtId="164" fontId="15" fillId="2" borderId="23" xfId="1" applyNumberFormat="1" applyFont="1" applyFill="1" applyBorder="1" applyAlignment="1">
      <alignment horizontal="right" vertical="center"/>
    </xf>
    <xf numFmtId="164" fontId="15" fillId="2" borderId="49" xfId="1" applyNumberFormat="1" applyFont="1" applyFill="1" applyBorder="1" applyAlignment="1">
      <alignment horizontal="right" vertical="center"/>
    </xf>
    <xf numFmtId="164" fontId="15" fillId="2" borderId="24" xfId="1" applyNumberFormat="1" applyFont="1" applyFill="1" applyBorder="1" applyAlignment="1">
      <alignment horizontal="right" vertical="center"/>
    </xf>
    <xf numFmtId="0" fontId="7" fillId="2" borderId="3"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5" fillId="2" borderId="10" xfId="0" applyFont="1" applyFill="1" applyBorder="1" applyAlignment="1">
      <alignment horizontal="center" vertical="center" wrapText="1"/>
    </xf>
    <xf numFmtId="3" fontId="15" fillId="2" borderId="8" xfId="0" applyNumberFormat="1" applyFont="1" applyFill="1" applyBorder="1" applyAlignment="1">
      <alignment horizontal="center" vertical="center"/>
    </xf>
    <xf numFmtId="3" fontId="15" fillId="2" borderId="9" xfId="0" applyNumberFormat="1" applyFont="1" applyFill="1" applyBorder="1" applyAlignment="1">
      <alignment horizontal="center" vertical="center"/>
    </xf>
    <xf numFmtId="3" fontId="15" fillId="2" borderId="10" xfId="0" applyNumberFormat="1" applyFont="1" applyFill="1" applyBorder="1" applyAlignment="1">
      <alignment horizontal="center" vertical="center"/>
    </xf>
    <xf numFmtId="3" fontId="12" fillId="2" borderId="30" xfId="0" applyNumberFormat="1" applyFont="1" applyFill="1" applyBorder="1" applyAlignment="1">
      <alignment horizontal="center" vertical="center"/>
    </xf>
    <xf numFmtId="0" fontId="15" fillId="2" borderId="46" xfId="0" applyFont="1" applyFill="1" applyBorder="1" applyAlignment="1">
      <alignment horizontal="center" vertical="center" wrapText="1"/>
    </xf>
    <xf numFmtId="3" fontId="15" fillId="2" borderId="26" xfId="0" applyNumberFormat="1" applyFont="1" applyFill="1" applyBorder="1" applyAlignment="1">
      <alignment horizontal="center" vertical="center"/>
    </xf>
    <xf numFmtId="3" fontId="15" fillId="2" borderId="27" xfId="0" applyNumberFormat="1" applyFont="1" applyFill="1" applyBorder="1" applyAlignment="1">
      <alignment horizontal="center" vertical="center"/>
    </xf>
    <xf numFmtId="3" fontId="15" fillId="2" borderId="25" xfId="0" applyNumberFormat="1" applyFont="1" applyFill="1" applyBorder="1" applyAlignment="1">
      <alignment horizontal="center" vertical="center"/>
    </xf>
    <xf numFmtId="3" fontId="12" fillId="2" borderId="28" xfId="0" applyNumberFormat="1" applyFont="1" applyFill="1" applyBorder="1" applyAlignment="1">
      <alignment horizontal="center" vertical="center"/>
    </xf>
    <xf numFmtId="0" fontId="15" fillId="2" borderId="7" xfId="0" applyFont="1" applyFill="1" applyBorder="1" applyAlignment="1">
      <alignment horizontal="center" vertical="center" wrapText="1"/>
    </xf>
    <xf numFmtId="0" fontId="15" fillId="2" borderId="39" xfId="0" applyFont="1" applyFill="1" applyBorder="1" applyAlignment="1">
      <alignment horizontal="center" vertical="center"/>
    </xf>
    <xf numFmtId="0" fontId="19" fillId="2" borderId="40" xfId="0" applyFont="1" applyFill="1" applyBorder="1" applyAlignment="1">
      <alignment horizontal="center" vertical="center"/>
    </xf>
    <xf numFmtId="0" fontId="19" fillId="2" borderId="41" xfId="0" applyFont="1" applyFill="1" applyBorder="1" applyAlignment="1">
      <alignment horizontal="center" vertical="center"/>
    </xf>
    <xf numFmtId="0" fontId="19" fillId="2" borderId="44" xfId="0" applyFont="1" applyFill="1" applyBorder="1" applyAlignment="1">
      <alignment horizontal="center" vertical="center"/>
    </xf>
    <xf numFmtId="0" fontId="19" fillId="2" borderId="45" xfId="0" applyFont="1" applyFill="1" applyBorder="1" applyAlignment="1">
      <alignment horizontal="center" vertical="center"/>
    </xf>
    <xf numFmtId="0" fontId="19" fillId="2" borderId="46" xfId="0" applyFont="1" applyFill="1" applyBorder="1" applyAlignment="1">
      <alignment horizontal="center" vertical="center"/>
    </xf>
    <xf numFmtId="0" fontId="19" fillId="2" borderId="43" xfId="0" applyFont="1" applyFill="1" applyBorder="1" applyAlignment="1">
      <alignment horizontal="center" vertical="center"/>
    </xf>
    <xf numFmtId="0" fontId="6" fillId="2" borderId="0" xfId="0" applyFont="1" applyFill="1"/>
    <xf numFmtId="0" fontId="4" fillId="0" borderId="0" xfId="0" applyFont="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3" xfId="0" applyFont="1" applyFill="1" applyBorder="1" applyAlignment="1">
      <alignment horizontal="center" vertical="center" wrapText="1"/>
    </xf>
    <xf numFmtId="3" fontId="6" fillId="0" borderId="47" xfId="0" applyNumberFormat="1" applyFont="1" applyFill="1" applyBorder="1" applyAlignment="1">
      <alignment horizontal="center" vertical="center"/>
    </xf>
    <xf numFmtId="3" fontId="6" fillId="0" borderId="48" xfId="0" applyNumberFormat="1" applyFont="1" applyFill="1" applyBorder="1" applyAlignment="1">
      <alignment horizontal="center" vertical="center"/>
    </xf>
    <xf numFmtId="3" fontId="6" fillId="0" borderId="11" xfId="0" applyNumberFormat="1" applyFont="1" applyFill="1" applyBorder="1" applyAlignment="1">
      <alignment horizontal="center" vertical="center"/>
    </xf>
    <xf numFmtId="3" fontId="6" fillId="0" borderId="3" xfId="0" applyNumberFormat="1" applyFont="1" applyFill="1" applyBorder="1" applyAlignment="1">
      <alignment horizontal="center" vertical="center"/>
    </xf>
    <xf numFmtId="0" fontId="5" fillId="0" borderId="16" xfId="0" applyFont="1" applyFill="1" applyBorder="1" applyAlignment="1">
      <alignment horizontal="center" vertical="center" wrapText="1"/>
    </xf>
    <xf numFmtId="164" fontId="6" fillId="0" borderId="17" xfId="1" applyNumberFormat="1" applyFont="1" applyFill="1" applyBorder="1" applyAlignment="1">
      <alignment horizontal="right" vertical="center"/>
    </xf>
    <xf numFmtId="164" fontId="6" fillId="0" borderId="18" xfId="1" applyNumberFormat="1" applyFont="1" applyFill="1" applyBorder="1" applyAlignment="1">
      <alignment horizontal="right" vertical="center"/>
    </xf>
    <xf numFmtId="164" fontId="6" fillId="0" borderId="16" xfId="1" applyNumberFormat="1" applyFont="1" applyFill="1" applyBorder="1" applyAlignment="1">
      <alignment horizontal="right" vertical="center"/>
    </xf>
    <xf numFmtId="164" fontId="6" fillId="0" borderId="52" xfId="1" applyNumberFormat="1" applyFont="1" applyFill="1" applyBorder="1" applyAlignment="1">
      <alignment horizontal="right" vertical="center"/>
    </xf>
    <xf numFmtId="0" fontId="5" fillId="0" borderId="49" xfId="0" applyFont="1" applyFill="1" applyBorder="1" applyAlignment="1">
      <alignment horizontal="center" vertical="center" wrapText="1"/>
    </xf>
    <xf numFmtId="3" fontId="6" fillId="0" borderId="49" xfId="0" applyNumberFormat="1" applyFont="1" applyFill="1" applyBorder="1" applyAlignment="1">
      <alignment horizontal="center" vertical="center"/>
    </xf>
    <xf numFmtId="3" fontId="6" fillId="0" borderId="50" xfId="0" applyNumberFormat="1" applyFont="1" applyFill="1" applyBorder="1" applyAlignment="1">
      <alignment horizontal="center" vertical="center"/>
    </xf>
    <xf numFmtId="164" fontId="6" fillId="0" borderId="22" xfId="1" applyNumberFormat="1" applyFont="1" applyFill="1" applyBorder="1" applyAlignment="1">
      <alignment horizontal="right" vertical="center"/>
    </xf>
    <xf numFmtId="164" fontId="6" fillId="0" borderId="23" xfId="1" applyNumberFormat="1" applyFont="1" applyFill="1" applyBorder="1" applyAlignment="1">
      <alignment horizontal="right" vertical="center"/>
    </xf>
    <xf numFmtId="164" fontId="6" fillId="0" borderId="49" xfId="1" applyNumberFormat="1" applyFont="1" applyFill="1" applyBorder="1" applyAlignment="1">
      <alignment horizontal="right" vertical="center"/>
    </xf>
    <xf numFmtId="164" fontId="6" fillId="0" borderId="50" xfId="1" applyNumberFormat="1" applyFont="1" applyFill="1" applyBorder="1" applyAlignment="1">
      <alignment horizontal="right" vertical="center"/>
    </xf>
    <xf numFmtId="3" fontId="8" fillId="0" borderId="47" xfId="0" applyNumberFormat="1" applyFont="1" applyFill="1" applyBorder="1" applyAlignment="1">
      <alignment horizontal="center" vertical="center"/>
    </xf>
    <xf numFmtId="3" fontId="8" fillId="0" borderId="48" xfId="0" applyNumberFormat="1" applyFont="1" applyFill="1" applyBorder="1" applyAlignment="1">
      <alignment horizontal="center" vertical="center"/>
    </xf>
    <xf numFmtId="3" fontId="8" fillId="0" borderId="11" xfId="0" applyNumberFormat="1" applyFont="1" applyFill="1" applyBorder="1" applyAlignment="1">
      <alignment horizontal="center" vertical="center"/>
    </xf>
    <xf numFmtId="3" fontId="8" fillId="0" borderId="3" xfId="0" applyNumberFormat="1" applyFont="1" applyFill="1" applyBorder="1" applyAlignment="1">
      <alignment horizontal="center" vertical="center"/>
    </xf>
    <xf numFmtId="0" fontId="5" fillId="0" borderId="25" xfId="0" applyFont="1" applyFill="1" applyBorder="1" applyAlignment="1">
      <alignment horizontal="center" vertical="center" wrapText="1"/>
    </xf>
    <xf numFmtId="164" fontId="8" fillId="0" borderId="26" xfId="1" applyNumberFormat="1" applyFont="1" applyFill="1" applyBorder="1" applyAlignment="1">
      <alignment horizontal="right" vertical="center"/>
    </xf>
    <xf numFmtId="164" fontId="8" fillId="0" borderId="27" xfId="1" applyNumberFormat="1" applyFont="1" applyFill="1" applyBorder="1" applyAlignment="1">
      <alignment horizontal="right" vertical="center"/>
    </xf>
    <xf numFmtId="164" fontId="8" fillId="0" borderId="25" xfId="1" applyNumberFormat="1" applyFont="1" applyFill="1" applyBorder="1" applyAlignment="1">
      <alignment horizontal="right" vertical="center"/>
    </xf>
    <xf numFmtId="164" fontId="8" fillId="0" borderId="7" xfId="1" applyNumberFormat="1" applyFont="1" applyFill="1" applyBorder="1" applyAlignment="1">
      <alignment horizontal="right" vertical="center"/>
    </xf>
    <xf numFmtId="0" fontId="5" fillId="0" borderId="0" xfId="0" applyFont="1" applyFill="1" applyBorder="1" applyAlignment="1">
      <alignment horizontal="center" vertical="center" wrapText="1"/>
    </xf>
    <xf numFmtId="164" fontId="6" fillId="0" borderId="0" xfId="1" applyNumberFormat="1" applyFont="1" applyFill="1" applyBorder="1" applyAlignment="1">
      <alignment horizontal="right" vertical="center"/>
    </xf>
    <xf numFmtId="0" fontId="15" fillId="0" borderId="29" xfId="0" applyFont="1" applyFill="1" applyBorder="1" applyAlignment="1">
      <alignment horizontal="center" vertical="center" wrapText="1"/>
    </xf>
    <xf numFmtId="0" fontId="5" fillId="0" borderId="10" xfId="0" applyFont="1" applyFill="1" applyBorder="1" applyAlignment="1">
      <alignment horizontal="center" vertical="center" wrapText="1"/>
    </xf>
    <xf numFmtId="3" fontId="6" fillId="0" borderId="8" xfId="0" applyNumberFormat="1" applyFont="1" applyFill="1" applyBorder="1" applyAlignment="1">
      <alignment horizontal="center" vertical="center"/>
    </xf>
    <xf numFmtId="3" fontId="6" fillId="0" borderId="9" xfId="0" applyNumberFormat="1" applyFont="1" applyFill="1" applyBorder="1" applyAlignment="1">
      <alignment horizontal="center" vertical="center"/>
    </xf>
    <xf numFmtId="3" fontId="6" fillId="0" borderId="10" xfId="0" applyNumberFormat="1" applyFont="1" applyFill="1" applyBorder="1" applyAlignment="1">
      <alignment horizontal="center" vertical="center"/>
    </xf>
    <xf numFmtId="3" fontId="8" fillId="0" borderId="30" xfId="0" applyNumberFormat="1" applyFont="1" applyFill="1" applyBorder="1" applyAlignment="1">
      <alignment horizontal="center" vertical="center"/>
    </xf>
    <xf numFmtId="0" fontId="15" fillId="0" borderId="6" xfId="0" applyFont="1" applyFill="1" applyBorder="1" applyAlignment="1">
      <alignment horizontal="center" vertical="center" wrapText="1"/>
    </xf>
    <xf numFmtId="3" fontId="6" fillId="0" borderId="26" xfId="0" applyNumberFormat="1" applyFont="1" applyFill="1" applyBorder="1" applyAlignment="1">
      <alignment horizontal="center" vertical="center"/>
    </xf>
    <xf numFmtId="3" fontId="6" fillId="0" borderId="27" xfId="0" applyNumberFormat="1" applyFont="1" applyFill="1" applyBorder="1" applyAlignment="1">
      <alignment horizontal="center" vertical="center"/>
    </xf>
    <xf numFmtId="3" fontId="6" fillId="0" borderId="25" xfId="0" applyNumberFormat="1" applyFont="1" applyFill="1" applyBorder="1" applyAlignment="1">
      <alignment horizontal="center" vertical="center"/>
    </xf>
    <xf numFmtId="3" fontId="8" fillId="0" borderId="28" xfId="0" applyNumberFormat="1" applyFont="1" applyFill="1" applyBorder="1" applyAlignment="1">
      <alignment horizontal="center" vertical="center"/>
    </xf>
    <xf numFmtId="0" fontId="12" fillId="0" borderId="65" xfId="0" applyFont="1" applyFill="1" applyBorder="1" applyAlignment="1">
      <alignment horizontal="center" vertical="center" wrapText="1"/>
    </xf>
    <xf numFmtId="0" fontId="10" fillId="2" borderId="0" xfId="0" applyFont="1" applyFill="1" applyAlignment="1">
      <alignment vertical="top"/>
    </xf>
    <xf numFmtId="0" fontId="0" fillId="0" borderId="0" xfId="0" applyFont="1" applyBorder="1" applyAlignment="1">
      <alignment horizontal="center" vertical="top" wrapText="1"/>
    </xf>
    <xf numFmtId="0" fontId="7" fillId="2" borderId="11"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2" fillId="0" borderId="35" xfId="0" applyFont="1" applyFill="1" applyBorder="1" applyAlignment="1">
      <alignment vertical="center" wrapText="1"/>
    </xf>
    <xf numFmtId="0" fontId="8" fillId="2" borderId="39"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8" fillId="2" borderId="40" xfId="0" applyFont="1" applyFill="1" applyBorder="1" applyAlignment="1">
      <alignment horizontal="center" vertical="center"/>
    </xf>
    <xf numFmtId="0" fontId="8" fillId="2" borderId="59" xfId="0" applyFont="1" applyFill="1" applyBorder="1" applyAlignment="1">
      <alignment horizontal="center" vertical="center" wrapText="1"/>
    </xf>
    <xf numFmtId="0" fontId="5" fillId="0" borderId="11" xfId="0" applyFont="1" applyFill="1" applyBorder="1" applyAlignment="1">
      <alignment horizontal="right" vertical="center" wrapText="1"/>
    </xf>
    <xf numFmtId="3" fontId="6" fillId="0" borderId="48" xfId="0" applyNumberFormat="1" applyFont="1" applyFill="1" applyBorder="1" applyAlignment="1">
      <alignment horizontal="right" vertical="center"/>
    </xf>
    <xf numFmtId="3" fontId="6" fillId="0" borderId="11" xfId="0" applyNumberFormat="1" applyFont="1" applyFill="1" applyBorder="1" applyAlignment="1">
      <alignment horizontal="right" vertical="center"/>
    </xf>
    <xf numFmtId="3" fontId="6" fillId="0" borderId="54" xfId="0" applyNumberFormat="1" applyFont="1" applyFill="1" applyBorder="1" applyAlignment="1">
      <alignment horizontal="right" vertical="center"/>
    </xf>
    <xf numFmtId="0" fontId="5" fillId="0" borderId="16" xfId="0" applyFont="1" applyFill="1" applyBorder="1" applyAlignment="1">
      <alignment vertical="center" wrapText="1"/>
    </xf>
    <xf numFmtId="164" fontId="8" fillId="0" borderId="18" xfId="1" applyNumberFormat="1" applyFont="1" applyFill="1" applyBorder="1" applyAlignment="1">
      <alignment horizontal="center" vertical="center"/>
    </xf>
    <xf numFmtId="164" fontId="8" fillId="0" borderId="16" xfId="1" applyNumberFormat="1" applyFont="1" applyFill="1" applyBorder="1" applyAlignment="1">
      <alignment horizontal="center" vertical="center"/>
    </xf>
    <xf numFmtId="164" fontId="8" fillId="0" borderId="19" xfId="1" applyNumberFormat="1" applyFont="1" applyFill="1" applyBorder="1" applyAlignment="1">
      <alignment horizontal="center" vertical="center"/>
    </xf>
    <xf numFmtId="0" fontId="5" fillId="0" borderId="21" xfId="0" applyFont="1" applyFill="1" applyBorder="1" applyAlignment="1">
      <alignment horizontal="right" vertical="center" wrapText="1"/>
    </xf>
    <xf numFmtId="0" fontId="6" fillId="0" borderId="13" xfId="0" applyNumberFormat="1" applyFont="1" applyFill="1" applyBorder="1" applyAlignment="1">
      <alignment horizontal="right" vertical="center"/>
    </xf>
    <xf numFmtId="0" fontId="6" fillId="0" borderId="21" xfId="0" applyNumberFormat="1" applyFont="1" applyFill="1" applyBorder="1" applyAlignment="1">
      <alignment horizontal="right" vertical="center"/>
    </xf>
    <xf numFmtId="0" fontId="6" fillId="0" borderId="14" xfId="0" applyNumberFormat="1" applyFont="1" applyFill="1" applyBorder="1" applyAlignment="1">
      <alignment horizontal="right" vertical="center"/>
    </xf>
    <xf numFmtId="3" fontId="6" fillId="0" borderId="13" xfId="0" applyNumberFormat="1" applyFont="1" applyFill="1" applyBorder="1" applyAlignment="1">
      <alignment horizontal="right" vertical="center"/>
    </xf>
    <xf numFmtId="3" fontId="6" fillId="0" borderId="21" xfId="0" applyNumberFormat="1" applyFont="1" applyFill="1" applyBorder="1" applyAlignment="1">
      <alignment horizontal="right" vertical="center"/>
    </xf>
    <xf numFmtId="3" fontId="6" fillId="0" borderId="14" xfId="0" applyNumberFormat="1" applyFont="1" applyFill="1" applyBorder="1" applyAlignment="1">
      <alignment horizontal="right" vertical="center"/>
    </xf>
    <xf numFmtId="0" fontId="5" fillId="0" borderId="25" xfId="0" applyFont="1" applyFill="1" applyBorder="1" applyAlignment="1">
      <alignment vertical="center" wrapText="1"/>
    </xf>
    <xf numFmtId="164" fontId="8" fillId="0" borderId="27" xfId="1" applyNumberFormat="1" applyFont="1" applyFill="1" applyBorder="1" applyAlignment="1">
      <alignment horizontal="center" vertical="center"/>
    </xf>
    <xf numFmtId="164" fontId="6" fillId="0" borderId="27" xfId="1" applyNumberFormat="1" applyFont="1" applyFill="1" applyBorder="1" applyAlignment="1">
      <alignment horizontal="right" vertical="center"/>
    </xf>
    <xf numFmtId="164" fontId="8" fillId="0" borderId="25" xfId="1" applyNumberFormat="1" applyFont="1" applyFill="1" applyBorder="1" applyAlignment="1">
      <alignment horizontal="center" vertical="center"/>
    </xf>
    <xf numFmtId="164" fontId="8" fillId="0" borderId="28" xfId="1" applyNumberFormat="1" applyFont="1" applyFill="1" applyBorder="1" applyAlignment="1">
      <alignment horizontal="center" vertical="center"/>
    </xf>
    <xf numFmtId="0" fontId="10" fillId="0" borderId="0" xfId="0" applyFont="1" applyFill="1" applyBorder="1" applyAlignment="1">
      <alignment horizontal="center" vertical="center" wrapText="1"/>
    </xf>
    <xf numFmtId="3" fontId="6" fillId="0" borderId="0" xfId="1" applyNumberFormat="1" applyFont="1" applyFill="1" applyBorder="1" applyAlignment="1">
      <alignment horizontal="center" vertical="top"/>
    </xf>
    <xf numFmtId="0" fontId="12" fillId="0" borderId="53" xfId="0" applyFont="1" applyFill="1" applyBorder="1" applyAlignment="1">
      <alignment horizontal="center" vertical="center" wrapText="1"/>
    </xf>
    <xf numFmtId="0" fontId="5" fillId="0" borderId="32" xfId="0" applyFont="1" applyFill="1" applyBorder="1" applyAlignment="1">
      <alignment horizontal="center" vertical="center" wrapText="1"/>
    </xf>
    <xf numFmtId="3" fontId="6" fillId="0" borderId="56" xfId="0" applyNumberFormat="1" applyFont="1" applyFill="1" applyBorder="1" applyAlignment="1">
      <alignment horizontal="center" vertical="center"/>
    </xf>
    <xf numFmtId="3" fontId="8" fillId="0" borderId="34" xfId="0" applyNumberFormat="1" applyFont="1" applyFill="1" applyBorder="1" applyAlignment="1">
      <alignment horizontal="center" vertical="center"/>
    </xf>
    <xf numFmtId="0" fontId="12" fillId="2" borderId="0" xfId="0" applyFont="1" applyFill="1" applyBorder="1" applyAlignment="1">
      <alignment horizontal="center" vertical="center"/>
    </xf>
    <xf numFmtId="0" fontId="10" fillId="2" borderId="49" xfId="0" applyFont="1" applyFill="1" applyBorder="1" applyAlignment="1">
      <alignment horizontal="center" vertical="center" wrapText="1"/>
    </xf>
    <xf numFmtId="164" fontId="6" fillId="2" borderId="0" xfId="1" applyNumberFormat="1" applyFont="1" applyFill="1" applyBorder="1" applyAlignment="1">
      <alignment horizontal="center"/>
    </xf>
    <xf numFmtId="0" fontId="15" fillId="2" borderId="2" xfId="0" applyFont="1" applyFill="1" applyBorder="1" applyAlignment="1">
      <alignment horizontal="center" vertical="center" wrapText="1"/>
    </xf>
    <xf numFmtId="3" fontId="8" fillId="2" borderId="70" xfId="0" applyNumberFormat="1" applyFont="1" applyFill="1" applyBorder="1" applyAlignment="1">
      <alignment horizontal="center" vertical="center"/>
    </xf>
    <xf numFmtId="3" fontId="8" fillId="2" borderId="33" xfId="0" applyNumberFormat="1" applyFont="1" applyFill="1" applyBorder="1" applyAlignment="1">
      <alignment horizontal="center" vertical="center"/>
    </xf>
    <xf numFmtId="3" fontId="8" fillId="2" borderId="56" xfId="0" applyNumberFormat="1" applyFont="1" applyFill="1" applyBorder="1" applyAlignment="1">
      <alignment horizontal="center" vertical="center"/>
    </xf>
    <xf numFmtId="0" fontId="8" fillId="2" borderId="0" xfId="0" applyFont="1" applyFill="1" applyBorder="1" applyAlignment="1">
      <alignment horizontal="center" vertical="center" wrapText="1"/>
    </xf>
    <xf numFmtId="0" fontId="6" fillId="2" borderId="58" xfId="0" applyFont="1" applyFill="1" applyBorder="1" applyAlignment="1">
      <alignment horizontal="center" vertical="center"/>
    </xf>
    <xf numFmtId="0" fontId="6" fillId="2" borderId="40" xfId="0" applyFont="1" applyFill="1" applyBorder="1" applyAlignment="1">
      <alignment horizontal="center" vertical="center"/>
    </xf>
    <xf numFmtId="0" fontId="4" fillId="2" borderId="64" xfId="0" applyFont="1" applyFill="1" applyBorder="1" applyAlignment="1">
      <alignment horizontal="center" vertical="center"/>
    </xf>
    <xf numFmtId="0" fontId="11" fillId="2" borderId="0" xfId="0" applyFont="1" applyFill="1" applyAlignment="1">
      <alignment horizontal="left" vertical="top"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0" xfId="0" applyFont="1" applyFill="1" applyBorder="1" applyAlignment="1">
      <alignment horizontal="center" vertical="center"/>
    </xf>
    <xf numFmtId="0" fontId="3" fillId="0" borderId="20" xfId="0" applyFont="1" applyFill="1" applyBorder="1" applyAlignment="1">
      <alignment horizontal="center" vertical="center" wrapText="1"/>
    </xf>
    <xf numFmtId="0" fontId="3" fillId="0" borderId="6" xfId="0" applyFont="1" applyFill="1" applyBorder="1" applyAlignment="1">
      <alignment horizontal="center" vertical="center"/>
    </xf>
    <xf numFmtId="0" fontId="2" fillId="0" borderId="29"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4" fillId="0" borderId="37"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43" xfId="0" applyFont="1" applyFill="1" applyBorder="1" applyAlignment="1">
      <alignment horizontal="center" vertical="center" wrapText="1"/>
    </xf>
    <xf numFmtId="2" fontId="2" fillId="0" borderId="0"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6" fillId="2" borderId="29"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0" fillId="0" borderId="0" xfId="0" applyAlignment="1">
      <alignment horizontal="left" vertical="top" wrapText="1"/>
    </xf>
    <xf numFmtId="0" fontId="12" fillId="2" borderId="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55" xfId="0" applyFont="1" applyFill="1" applyBorder="1" applyAlignment="1">
      <alignment horizontal="center" vertical="center"/>
    </xf>
    <xf numFmtId="0" fontId="6" fillId="2" borderId="6" xfId="0" applyFont="1" applyFill="1" applyBorder="1" applyAlignment="1">
      <alignment horizontal="center" vertical="center"/>
    </xf>
    <xf numFmtId="0" fontId="12" fillId="2" borderId="6" xfId="0" applyFont="1" applyFill="1" applyBorder="1" applyAlignment="1">
      <alignment horizontal="center" vertical="center"/>
    </xf>
    <xf numFmtId="0" fontId="13" fillId="0" borderId="0"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14" fillId="0" borderId="5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2" fillId="0" borderId="5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57" xfId="0" applyFont="1" applyFill="1" applyBorder="1" applyAlignment="1">
      <alignment horizontal="center" vertical="center"/>
    </xf>
    <xf numFmtId="0" fontId="15" fillId="0" borderId="58" xfId="0" applyFont="1" applyFill="1" applyBorder="1" applyAlignment="1">
      <alignment horizontal="center" vertical="center" wrapText="1"/>
    </xf>
    <xf numFmtId="0" fontId="15" fillId="0" borderId="57" xfId="0" applyFont="1" applyFill="1" applyBorder="1" applyAlignment="1">
      <alignment horizontal="center" vertical="center" wrapText="1"/>
    </xf>
    <xf numFmtId="0" fontId="15" fillId="0" borderId="58" xfId="0" quotePrefix="1" applyFont="1" applyFill="1" applyBorder="1" applyAlignment="1">
      <alignment horizontal="center" vertical="center" wrapText="1"/>
    </xf>
    <xf numFmtId="0" fontId="15" fillId="0" borderId="62" xfId="0" applyFont="1" applyFill="1" applyBorder="1" applyAlignment="1">
      <alignment horizontal="center" vertical="center" wrapText="1"/>
    </xf>
    <xf numFmtId="0" fontId="12" fillId="0" borderId="64" xfId="0" applyFont="1" applyFill="1" applyBorder="1" applyAlignment="1">
      <alignment horizontal="center" vertical="center" wrapText="1"/>
    </xf>
    <xf numFmtId="3" fontId="6" fillId="0" borderId="66" xfId="0" applyNumberFormat="1" applyFont="1" applyFill="1" applyBorder="1" applyAlignment="1">
      <alignment horizontal="right" vertical="center"/>
    </xf>
    <xf numFmtId="3" fontId="6" fillId="0" borderId="53" xfId="0" applyNumberFormat="1" applyFont="1" applyFill="1" applyBorder="1" applyAlignment="1">
      <alignment horizontal="right" vertical="center"/>
    </xf>
    <xf numFmtId="3" fontId="6" fillId="0" borderId="4" xfId="0" applyNumberFormat="1" applyFont="1" applyFill="1" applyBorder="1" applyAlignment="1">
      <alignment horizontal="right" vertical="center"/>
    </xf>
    <xf numFmtId="3" fontId="6" fillId="0" borderId="5" xfId="0" applyNumberFormat="1" applyFont="1" applyFill="1" applyBorder="1" applyAlignment="1">
      <alignment horizontal="right" vertical="center"/>
    </xf>
    <xf numFmtId="3" fontId="6" fillId="0" borderId="34" xfId="0" applyNumberFormat="1" applyFont="1" applyFill="1" applyBorder="1" applyAlignment="1">
      <alignment horizontal="right" vertical="center"/>
    </xf>
    <xf numFmtId="3" fontId="8" fillId="0" borderId="53" xfId="0" applyNumberFormat="1" applyFont="1" applyFill="1" applyBorder="1" applyAlignment="1">
      <alignment horizontal="right" vertical="center"/>
    </xf>
    <xf numFmtId="3" fontId="8" fillId="0" borderId="4" xfId="0" applyNumberFormat="1" applyFont="1" applyFill="1" applyBorder="1" applyAlignment="1">
      <alignment horizontal="right" vertical="center"/>
    </xf>
    <xf numFmtId="3" fontId="8" fillId="0" borderId="5" xfId="0" applyNumberFormat="1" applyFont="1" applyFill="1" applyBorder="1" applyAlignment="1">
      <alignment horizontal="right" vertical="center"/>
    </xf>
    <xf numFmtId="0" fontId="12" fillId="0" borderId="29" xfId="0" applyFont="1" applyFill="1" applyBorder="1" applyAlignment="1">
      <alignment horizontal="left" vertical="center" wrapText="1"/>
    </xf>
    <xf numFmtId="0" fontId="12" fillId="0" borderId="35" xfId="0" applyFont="1" applyFill="1" applyBorder="1" applyAlignment="1">
      <alignment horizontal="left" vertical="center" wrapText="1"/>
    </xf>
    <xf numFmtId="0" fontId="10" fillId="0" borderId="35" xfId="0" applyFont="1" applyFill="1" applyBorder="1" applyAlignment="1">
      <alignment horizontal="center"/>
    </xf>
    <xf numFmtId="0" fontId="10" fillId="0" borderId="67" xfId="0" applyFont="1" applyFill="1" applyBorder="1" applyAlignment="1">
      <alignment horizontal="center"/>
    </xf>
    <xf numFmtId="0" fontId="6" fillId="0" borderId="64" xfId="0" applyFont="1" applyFill="1" applyBorder="1" applyAlignment="1">
      <alignment horizontal="right" vertical="center"/>
    </xf>
    <xf numFmtId="0" fontId="6" fillId="0" borderId="45" xfId="0" applyFont="1" applyFill="1" applyBorder="1" applyAlignment="1">
      <alignment horizontal="right" vertical="center"/>
    </xf>
    <xf numFmtId="0" fontId="6" fillId="0" borderId="46" xfId="0" applyFont="1" applyFill="1" applyBorder="1" applyAlignment="1">
      <alignment horizontal="right" vertical="center"/>
    </xf>
    <xf numFmtId="0" fontId="6" fillId="0" borderId="37" xfId="0" applyFont="1" applyFill="1" applyBorder="1" applyAlignment="1">
      <alignment horizontal="center" vertical="center" wrapText="1"/>
    </xf>
    <xf numFmtId="0" fontId="6" fillId="0" borderId="38" xfId="0" applyFont="1" applyFill="1" applyBorder="1" applyAlignment="1">
      <alignment horizontal="center" vertical="center" wrapText="1"/>
    </xf>
    <xf numFmtId="0" fontId="6" fillId="0" borderId="37" xfId="0" applyFont="1" applyFill="1" applyBorder="1" applyAlignment="1">
      <alignment horizontal="right" vertical="center"/>
    </xf>
    <xf numFmtId="0" fontId="6" fillId="0" borderId="68" xfId="0" applyFont="1" applyFill="1" applyBorder="1" applyAlignment="1">
      <alignment horizontal="right" vertical="center"/>
    </xf>
    <xf numFmtId="0" fontId="6" fillId="0" borderId="38" xfId="0" applyFont="1" applyFill="1" applyBorder="1" applyAlignment="1">
      <alignment horizontal="right" vertical="center"/>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4" xfId="0" applyFont="1" applyFill="1" applyBorder="1" applyAlignment="1">
      <alignment horizontal="right" vertical="center"/>
    </xf>
    <xf numFmtId="0" fontId="6" fillId="0" borderId="69" xfId="0" applyFont="1" applyFill="1" applyBorder="1" applyAlignment="1">
      <alignment horizontal="right" vertical="center"/>
    </xf>
    <xf numFmtId="0" fontId="6" fillId="2" borderId="62" xfId="0" applyFont="1" applyFill="1" applyBorder="1" applyAlignment="1">
      <alignment horizontal="center" vertical="center" wrapText="1"/>
    </xf>
    <xf numFmtId="0" fontId="6" fillId="2" borderId="61"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6" fillId="2" borderId="60" xfId="0" applyFont="1" applyFill="1" applyBorder="1" applyAlignment="1">
      <alignment horizontal="center" vertical="center" wrapText="1"/>
    </xf>
    <xf numFmtId="0" fontId="6" fillId="2" borderId="65" xfId="0" applyFont="1" applyFill="1" applyBorder="1" applyAlignment="1">
      <alignment horizontal="center" vertical="center" wrapText="1"/>
    </xf>
    <xf numFmtId="0" fontId="12" fillId="2" borderId="60" xfId="0" applyFont="1" applyFill="1" applyBorder="1" applyAlignment="1">
      <alignment horizontal="center" vertical="center" wrapText="1"/>
    </xf>
    <xf numFmtId="0" fontId="12" fillId="2" borderId="65"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5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15" fillId="2" borderId="6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5" fillId="2" borderId="60" xfId="0" applyFont="1" applyFill="1" applyBorder="1" applyAlignment="1">
      <alignment horizontal="center" vertical="center" wrapText="1"/>
    </xf>
    <xf numFmtId="0" fontId="15" fillId="2" borderId="61" xfId="0" applyFont="1" applyFill="1" applyBorder="1" applyAlignment="1">
      <alignment horizontal="center" vertical="center" wrapText="1"/>
    </xf>
    <xf numFmtId="0" fontId="15" fillId="2" borderId="62" xfId="0" applyFont="1" applyFill="1" applyBorder="1" applyAlignment="1">
      <alignment horizontal="center" vertical="center" wrapText="1"/>
    </xf>
    <xf numFmtId="0" fontId="12" fillId="0" borderId="60" xfId="0" applyFont="1" applyFill="1" applyBorder="1" applyAlignment="1">
      <alignment horizontal="center" vertical="center" wrapText="1"/>
    </xf>
    <xf numFmtId="0" fontId="12" fillId="0" borderId="65" xfId="0" applyFont="1" applyFill="1" applyBorder="1" applyAlignment="1">
      <alignment horizontal="center" vertical="center" wrapText="1"/>
    </xf>
    <xf numFmtId="0" fontId="18" fillId="0" borderId="29" xfId="0" applyFont="1" applyFill="1" applyBorder="1" applyAlignment="1">
      <alignment horizontal="left" vertical="center" wrapText="1"/>
    </xf>
    <xf numFmtId="0" fontId="18" fillId="0" borderId="35" xfId="0" applyFont="1" applyFill="1" applyBorder="1" applyAlignment="1">
      <alignment horizontal="left" vertical="center" wrapText="1"/>
    </xf>
    <xf numFmtId="0" fontId="19" fillId="2" borderId="37" xfId="0" applyFont="1" applyFill="1" applyBorder="1" applyAlignment="1">
      <alignment horizontal="center" vertical="center" wrapText="1"/>
    </xf>
    <xf numFmtId="0" fontId="19" fillId="2" borderId="38" xfId="0" applyFont="1" applyFill="1" applyBorder="1" applyAlignment="1">
      <alignment horizontal="center" vertical="center" wrapText="1"/>
    </xf>
    <xf numFmtId="0" fontId="19" fillId="2" borderId="42" xfId="0" applyFont="1" applyFill="1" applyBorder="1" applyAlignment="1">
      <alignment horizontal="center" vertical="center" wrapText="1"/>
    </xf>
    <xf numFmtId="0" fontId="19" fillId="2" borderId="43" xfId="0" applyFont="1" applyFill="1" applyBorder="1" applyAlignment="1">
      <alignment horizontal="center" vertical="center" wrapText="1"/>
    </xf>
    <xf numFmtId="0" fontId="6" fillId="0" borderId="0" xfId="0" applyFont="1" applyFill="1" applyAlignment="1">
      <alignment horizontal="left" vertical="top" wrapText="1"/>
    </xf>
    <xf numFmtId="0" fontId="6" fillId="0" borderId="20"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12" fillId="2" borderId="0" xfId="0" applyFont="1" applyFill="1" applyBorder="1" applyAlignment="1">
      <alignment horizontal="center" wrapText="1"/>
    </xf>
    <xf numFmtId="0" fontId="12" fillId="2" borderId="1" xfId="0" applyFont="1" applyFill="1" applyBorder="1" applyAlignment="1">
      <alignment horizontal="center" wrapText="1"/>
    </xf>
    <xf numFmtId="0" fontId="12" fillId="2" borderId="35" xfId="0" applyFont="1" applyFill="1" applyBorder="1" applyAlignment="1">
      <alignment horizontal="center" vertical="center" wrapText="1"/>
    </xf>
    <xf numFmtId="0" fontId="12" fillId="2" borderId="67" xfId="0" applyFont="1" applyFill="1" applyBorder="1" applyAlignment="1">
      <alignment horizontal="center" vertical="center" wrapText="1"/>
    </xf>
    <xf numFmtId="0" fontId="4" fillId="2" borderId="68" xfId="0" applyFont="1" applyFill="1" applyBorder="1" applyAlignment="1">
      <alignment horizontal="center" vertical="center" wrapText="1"/>
    </xf>
    <xf numFmtId="0" fontId="4" fillId="2" borderId="71" xfId="0" applyFont="1" applyFill="1" applyBorder="1" applyAlignment="1">
      <alignment horizontal="center" vertical="center" wrapText="1"/>
    </xf>
    <xf numFmtId="0" fontId="10" fillId="2" borderId="0" xfId="0" applyFont="1" applyFill="1" applyAlignment="1">
      <alignment horizontal="left" vertical="top" wrapText="1"/>
    </xf>
    <xf numFmtId="0" fontId="10" fillId="0" borderId="0" xfId="0" applyFont="1" applyFill="1" applyAlignment="1">
      <alignment horizontal="left" wrapText="1"/>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22"/>
  <sheetViews>
    <sheetView tabSelected="1" zoomScale="68" zoomScaleNormal="68" workbookViewId="0">
      <selection activeCell="K3" sqref="K3"/>
    </sheetView>
  </sheetViews>
  <sheetFormatPr baseColWidth="10" defaultRowHeight="15" x14ac:dyDescent="0.25"/>
  <cols>
    <col min="1" max="1" width="24" customWidth="1"/>
    <col min="2" max="2" width="11.85546875" style="55" customWidth="1"/>
    <col min="3" max="3" width="33" customWidth="1"/>
    <col min="4" max="4" width="22.5703125" customWidth="1"/>
    <col min="5" max="5" width="28.5703125" customWidth="1"/>
    <col min="6" max="9" width="22.5703125" customWidth="1"/>
    <col min="10" max="10" width="23.7109375" customWidth="1"/>
  </cols>
  <sheetData>
    <row r="1" spans="1:10" ht="34.5" customHeight="1" x14ac:dyDescent="0.25">
      <c r="A1" s="358" t="s">
        <v>0</v>
      </c>
      <c r="B1" s="358"/>
      <c r="C1" s="358"/>
      <c r="D1" s="358"/>
      <c r="E1" s="358"/>
      <c r="F1" s="358"/>
      <c r="G1" s="358"/>
      <c r="H1" s="358"/>
      <c r="I1" s="358"/>
      <c r="J1" s="358"/>
    </row>
    <row r="2" spans="1:10" ht="34.5" customHeight="1" thickBot="1" x14ac:dyDescent="0.3">
      <c r="A2" s="358" t="s">
        <v>1</v>
      </c>
      <c r="B2" s="358"/>
      <c r="C2" s="359"/>
      <c r="D2" s="359"/>
      <c r="E2" s="359"/>
      <c r="F2" s="359"/>
      <c r="G2" s="359"/>
      <c r="H2" s="359"/>
      <c r="I2" s="359"/>
      <c r="J2" s="359"/>
    </row>
    <row r="3" spans="1:10" ht="51.75" customHeight="1" thickBot="1" x14ac:dyDescent="0.3">
      <c r="A3" s="360" t="s">
        <v>2</v>
      </c>
      <c r="B3" s="361"/>
      <c r="C3" s="364" t="s">
        <v>3</v>
      </c>
      <c r="D3" s="364"/>
      <c r="E3" s="364"/>
      <c r="F3" s="364"/>
      <c r="G3" s="364"/>
      <c r="H3" s="364"/>
      <c r="I3" s="364"/>
      <c r="J3" s="365"/>
    </row>
    <row r="4" spans="1:10" ht="48" customHeight="1" thickBot="1" x14ac:dyDescent="0.3">
      <c r="A4" s="362"/>
      <c r="B4" s="363"/>
      <c r="C4" s="1" t="s">
        <v>4</v>
      </c>
      <c r="D4" s="2" t="s">
        <v>5</v>
      </c>
      <c r="E4" s="3" t="s">
        <v>6</v>
      </c>
      <c r="F4" s="2" t="s">
        <v>7</v>
      </c>
      <c r="G4" s="2" t="s">
        <v>8</v>
      </c>
      <c r="H4" s="2" t="s">
        <v>9</v>
      </c>
      <c r="I4" s="4" t="s">
        <v>10</v>
      </c>
      <c r="J4" s="5" t="s">
        <v>11</v>
      </c>
    </row>
    <row r="5" spans="1:10" ht="33" customHeight="1" x14ac:dyDescent="0.25">
      <c r="A5" s="366" t="s">
        <v>12</v>
      </c>
      <c r="B5" s="6" t="s">
        <v>13</v>
      </c>
      <c r="C5" s="7">
        <v>1517</v>
      </c>
      <c r="D5" s="8">
        <v>4412</v>
      </c>
      <c r="E5" s="8">
        <v>125</v>
      </c>
      <c r="F5" s="8">
        <v>306</v>
      </c>
      <c r="G5" s="8" t="s">
        <v>14</v>
      </c>
      <c r="H5" s="8">
        <v>193</v>
      </c>
      <c r="I5" s="8">
        <v>59</v>
      </c>
      <c r="J5" s="9">
        <f>SUM(C5:I5)</f>
        <v>6612</v>
      </c>
    </row>
    <row r="6" spans="1:10" ht="33" customHeight="1" x14ac:dyDescent="0.25">
      <c r="A6" s="367"/>
      <c r="B6" s="10" t="s">
        <v>15</v>
      </c>
      <c r="C6" s="11">
        <f t="shared" ref="C6:J6" si="0">C5/C$11</f>
        <v>0.80222104706504493</v>
      </c>
      <c r="D6" s="12">
        <f t="shared" si="0"/>
        <v>0.81537608575124743</v>
      </c>
      <c r="E6" s="12">
        <f t="shared" si="0"/>
        <v>0.78616352201257866</v>
      </c>
      <c r="F6" s="12">
        <f t="shared" si="0"/>
        <v>0.76884422110552764</v>
      </c>
      <c r="G6" s="13" t="s">
        <v>16</v>
      </c>
      <c r="H6" s="13">
        <f t="shared" si="0"/>
        <v>0.79423868312757206</v>
      </c>
      <c r="I6" s="12">
        <f t="shared" si="0"/>
        <v>0.79729729729729726</v>
      </c>
      <c r="J6" s="14">
        <f t="shared" si="0"/>
        <v>0.80870841487279843</v>
      </c>
    </row>
    <row r="7" spans="1:10" ht="33" customHeight="1" x14ac:dyDescent="0.25">
      <c r="A7" s="368" t="s">
        <v>17</v>
      </c>
      <c r="B7" s="15" t="s">
        <v>13</v>
      </c>
      <c r="C7" s="16">
        <v>374</v>
      </c>
      <c r="D7" s="17">
        <v>999</v>
      </c>
      <c r="E7" s="17">
        <v>34</v>
      </c>
      <c r="F7" s="17">
        <v>91</v>
      </c>
      <c r="G7" s="17" t="s">
        <v>14</v>
      </c>
      <c r="H7" s="8">
        <v>49</v>
      </c>
      <c r="I7" s="17">
        <v>15</v>
      </c>
      <c r="J7" s="18">
        <f>SUM(C7:I7)</f>
        <v>1562</v>
      </c>
    </row>
    <row r="8" spans="1:10" ht="33" customHeight="1" x14ac:dyDescent="0.25">
      <c r="A8" s="367"/>
      <c r="B8" s="10" t="s">
        <v>15</v>
      </c>
      <c r="C8" s="11">
        <f t="shared" ref="C8:J8" si="1">C7/C$11</f>
        <v>0.19777895293495504</v>
      </c>
      <c r="D8" s="12">
        <f t="shared" si="1"/>
        <v>0.18462391424875255</v>
      </c>
      <c r="E8" s="12">
        <f t="shared" si="1"/>
        <v>0.21383647798742139</v>
      </c>
      <c r="F8" s="12">
        <f t="shared" si="1"/>
        <v>0.228643216080402</v>
      </c>
      <c r="G8" s="13" t="s">
        <v>16</v>
      </c>
      <c r="H8" s="13">
        <f t="shared" si="1"/>
        <v>0.20164609053497942</v>
      </c>
      <c r="I8" s="12">
        <f t="shared" si="1"/>
        <v>0.20270270270270271</v>
      </c>
      <c r="J8" s="14">
        <f t="shared" si="1"/>
        <v>0.19104696673189825</v>
      </c>
    </row>
    <row r="9" spans="1:10" ht="33" customHeight="1" x14ac:dyDescent="0.25">
      <c r="A9" s="368" t="s">
        <v>18</v>
      </c>
      <c r="B9" s="15" t="s">
        <v>13</v>
      </c>
      <c r="C9" s="7">
        <v>0</v>
      </c>
      <c r="D9" s="8">
        <v>0</v>
      </c>
      <c r="E9" s="8">
        <v>0</v>
      </c>
      <c r="F9" s="8">
        <v>1</v>
      </c>
      <c r="G9" s="8" t="s">
        <v>14</v>
      </c>
      <c r="H9" s="8">
        <v>1</v>
      </c>
      <c r="I9" s="8">
        <v>0</v>
      </c>
      <c r="J9" s="9">
        <f>SUM(C9:I9)</f>
        <v>2</v>
      </c>
    </row>
    <row r="10" spans="1:10" ht="33" customHeight="1" x14ac:dyDescent="0.25">
      <c r="A10" s="367"/>
      <c r="B10" s="10" t="s">
        <v>15</v>
      </c>
      <c r="C10" s="11">
        <f t="shared" ref="C10:J10" si="2">C9/C$11</f>
        <v>0</v>
      </c>
      <c r="D10" s="12">
        <f t="shared" si="2"/>
        <v>0</v>
      </c>
      <c r="E10" s="12">
        <f t="shared" si="2"/>
        <v>0</v>
      </c>
      <c r="F10" s="12">
        <f t="shared" si="2"/>
        <v>2.5125628140703518E-3</v>
      </c>
      <c r="G10" s="13" t="s">
        <v>16</v>
      </c>
      <c r="H10" s="13">
        <f t="shared" si="2"/>
        <v>4.11522633744856E-3</v>
      </c>
      <c r="I10" s="12">
        <f t="shared" si="2"/>
        <v>0</v>
      </c>
      <c r="J10" s="14">
        <f t="shared" si="2"/>
        <v>2.446183953033268E-4</v>
      </c>
    </row>
    <row r="11" spans="1:10" ht="33" customHeight="1" x14ac:dyDescent="0.25">
      <c r="A11" s="369" t="s">
        <v>19</v>
      </c>
      <c r="B11" s="15" t="s">
        <v>13</v>
      </c>
      <c r="C11" s="19">
        <f t="shared" ref="C11:J11" si="3">C5+C7+C9</f>
        <v>1891</v>
      </c>
      <c r="D11" s="20">
        <f t="shared" si="3"/>
        <v>5411</v>
      </c>
      <c r="E11" s="20">
        <f t="shared" si="3"/>
        <v>159</v>
      </c>
      <c r="F11" s="20">
        <f t="shared" si="3"/>
        <v>398</v>
      </c>
      <c r="G11" s="20" t="s">
        <v>14</v>
      </c>
      <c r="H11" s="20">
        <f t="shared" si="3"/>
        <v>243</v>
      </c>
      <c r="I11" s="20">
        <f t="shared" si="3"/>
        <v>74</v>
      </c>
      <c r="J11" s="21">
        <f t="shared" si="3"/>
        <v>8176</v>
      </c>
    </row>
    <row r="12" spans="1:10" ht="33" customHeight="1" thickBot="1" x14ac:dyDescent="0.3">
      <c r="A12" s="370"/>
      <c r="B12" s="22" t="s">
        <v>15</v>
      </c>
      <c r="C12" s="23">
        <f>C11/C$11</f>
        <v>1</v>
      </c>
      <c r="D12" s="24">
        <f t="shared" ref="D12:J12" si="4">D11/D$11</f>
        <v>1</v>
      </c>
      <c r="E12" s="24">
        <f t="shared" si="4"/>
        <v>1</v>
      </c>
      <c r="F12" s="24">
        <f t="shared" si="4"/>
        <v>1</v>
      </c>
      <c r="G12" s="24" t="s">
        <v>16</v>
      </c>
      <c r="H12" s="24">
        <f t="shared" si="4"/>
        <v>1</v>
      </c>
      <c r="I12" s="24">
        <f t="shared" si="4"/>
        <v>1</v>
      </c>
      <c r="J12" s="25">
        <f t="shared" si="4"/>
        <v>1</v>
      </c>
    </row>
    <row r="13" spans="1:10" ht="36" customHeight="1" thickBot="1" x14ac:dyDescent="0.3">
      <c r="A13" s="26"/>
      <c r="B13" s="27"/>
      <c r="C13" s="28"/>
      <c r="D13" s="28"/>
      <c r="E13" s="28"/>
      <c r="F13" s="28"/>
      <c r="G13" s="28"/>
      <c r="H13" s="28"/>
      <c r="I13" s="28"/>
      <c r="J13" s="28"/>
    </row>
    <row r="14" spans="1:10" ht="42" customHeight="1" thickBot="1" x14ac:dyDescent="0.3">
      <c r="A14" s="29" t="s">
        <v>20</v>
      </c>
      <c r="B14" s="30" t="s">
        <v>21</v>
      </c>
      <c r="C14" s="31">
        <v>3</v>
      </c>
      <c r="D14" s="32">
        <v>28</v>
      </c>
      <c r="E14" s="32">
        <v>0</v>
      </c>
      <c r="F14" s="32">
        <v>1</v>
      </c>
      <c r="G14" s="32" t="s">
        <v>14</v>
      </c>
      <c r="H14" s="32">
        <v>0</v>
      </c>
      <c r="I14" s="33">
        <v>0</v>
      </c>
      <c r="J14" s="34">
        <f>SUM(C14:I14)</f>
        <v>32</v>
      </c>
    </row>
    <row r="15" spans="1:10" ht="42" customHeight="1" thickBot="1" x14ac:dyDescent="0.3">
      <c r="A15" s="35" t="s">
        <v>22</v>
      </c>
      <c r="B15" s="36" t="s">
        <v>21</v>
      </c>
      <c r="C15" s="37">
        <f t="shared" ref="C15:I15" si="5">C5+C7+C9+C14</f>
        <v>1894</v>
      </c>
      <c r="D15" s="37">
        <f t="shared" si="5"/>
        <v>5439</v>
      </c>
      <c r="E15" s="37">
        <f t="shared" si="5"/>
        <v>159</v>
      </c>
      <c r="F15" s="37">
        <f t="shared" si="5"/>
        <v>399</v>
      </c>
      <c r="G15" s="37" t="s">
        <v>14</v>
      </c>
      <c r="H15" s="37">
        <f t="shared" si="5"/>
        <v>243</v>
      </c>
      <c r="I15" s="38">
        <f t="shared" si="5"/>
        <v>74</v>
      </c>
      <c r="J15" s="39">
        <f>SUM(C15:I15)</f>
        <v>8208</v>
      </c>
    </row>
    <row r="16" spans="1:10" ht="54" customHeight="1" thickBot="1" x14ac:dyDescent="0.3">
      <c r="A16" s="40"/>
      <c r="B16" s="27"/>
      <c r="C16" s="41"/>
      <c r="D16" s="41"/>
      <c r="E16" s="41"/>
      <c r="F16" s="41"/>
      <c r="G16" s="41"/>
      <c r="H16" s="41"/>
      <c r="I16" s="41"/>
      <c r="J16" s="42"/>
    </row>
    <row r="17" spans="1:10" ht="43.5" customHeight="1" x14ac:dyDescent="0.25">
      <c r="A17" s="371" t="s">
        <v>23</v>
      </c>
      <c r="B17" s="372"/>
      <c r="C17" s="372"/>
      <c r="D17" s="43"/>
      <c r="E17" s="43"/>
      <c r="F17" s="43"/>
      <c r="G17" s="43"/>
      <c r="H17" s="43"/>
      <c r="I17" s="43"/>
      <c r="J17" s="44"/>
    </row>
    <row r="18" spans="1:10" ht="48.75" customHeight="1" x14ac:dyDescent="0.25">
      <c r="A18" s="373" t="s">
        <v>24</v>
      </c>
      <c r="B18" s="374"/>
      <c r="C18" s="45">
        <v>3</v>
      </c>
      <c r="D18" s="46">
        <v>8</v>
      </c>
      <c r="E18" s="46">
        <v>1</v>
      </c>
      <c r="F18" s="46">
        <v>1</v>
      </c>
      <c r="G18" s="46">
        <v>0</v>
      </c>
      <c r="H18" s="46">
        <v>1</v>
      </c>
      <c r="I18" s="46">
        <v>1</v>
      </c>
      <c r="J18" s="47">
        <f>SUM(C18:I18)</f>
        <v>15</v>
      </c>
    </row>
    <row r="19" spans="1:10" ht="48.75" customHeight="1" thickBot="1" x14ac:dyDescent="0.3">
      <c r="A19" s="375" t="s">
        <v>25</v>
      </c>
      <c r="B19" s="376"/>
      <c r="C19" s="48">
        <v>3</v>
      </c>
      <c r="D19" s="49">
        <v>12</v>
      </c>
      <c r="E19" s="49">
        <v>1</v>
      </c>
      <c r="F19" s="49">
        <v>1</v>
      </c>
      <c r="G19" s="49">
        <v>0</v>
      </c>
      <c r="H19" s="49">
        <v>1</v>
      </c>
      <c r="I19" s="50">
        <v>1</v>
      </c>
      <c r="J19" s="51">
        <f>SUM(C19:I19)</f>
        <v>19</v>
      </c>
    </row>
    <row r="20" spans="1:10" ht="31.5" customHeight="1" x14ac:dyDescent="0.25">
      <c r="A20" s="52" t="s">
        <v>26</v>
      </c>
      <c r="B20" s="53"/>
      <c r="C20" s="54"/>
      <c r="D20" s="54"/>
      <c r="E20" s="54"/>
      <c r="F20" s="54"/>
      <c r="G20" s="54"/>
      <c r="H20" s="54"/>
      <c r="I20" s="54"/>
      <c r="J20" s="54"/>
    </row>
    <row r="22" spans="1:10" ht="34.5" customHeight="1" x14ac:dyDescent="0.25">
      <c r="A22" s="357"/>
      <c r="B22" s="357"/>
      <c r="C22" s="357"/>
      <c r="D22" s="357"/>
      <c r="E22" s="357"/>
      <c r="F22" s="357"/>
      <c r="G22" s="357"/>
      <c r="H22" s="357"/>
      <c r="I22" s="357"/>
      <c r="J22" s="357"/>
    </row>
  </sheetData>
  <mergeCells count="12">
    <mergeCell ref="A22:J22"/>
    <mergeCell ref="A1:J1"/>
    <mergeCell ref="A2:J2"/>
    <mergeCell ref="A3:B4"/>
    <mergeCell ref="C3:J3"/>
    <mergeCell ref="A5:A6"/>
    <mergeCell ref="A7:A8"/>
    <mergeCell ref="A9:A10"/>
    <mergeCell ref="A11:A12"/>
    <mergeCell ref="A17:C17"/>
    <mergeCell ref="A18:B18"/>
    <mergeCell ref="A19:B19"/>
  </mergeCells>
  <pageMargins left="0.70866141732283472" right="0.70866141732283472" top="0.74803149606299213" bottom="0.74803149606299213" header="0.31496062992125984" footer="0.31496062992125984"/>
  <pageSetup paperSize="9" scale="55" orientation="landscape" r:id="rId1"/>
  <headerFooter>
    <oddFooter>&amp;L&amp;F&amp;C&amp;A&amp;R&amp;P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56"/>
  <sheetViews>
    <sheetView zoomScale="50" zoomScaleNormal="50" workbookViewId="0">
      <selection sqref="A1:J1"/>
    </sheetView>
  </sheetViews>
  <sheetFormatPr baseColWidth="10" defaultRowHeight="15" x14ac:dyDescent="0.25"/>
  <cols>
    <col min="1" max="1" width="56.5703125" customWidth="1"/>
    <col min="2" max="2" width="24.28515625" style="55" customWidth="1"/>
    <col min="3" max="3" width="21.85546875" customWidth="1"/>
    <col min="4" max="4" width="20.140625" customWidth="1"/>
    <col min="5" max="5" width="22.42578125" customWidth="1"/>
    <col min="6" max="6" width="18.28515625" customWidth="1"/>
    <col min="7" max="7" width="18.7109375" customWidth="1"/>
    <col min="8" max="8" width="33.28515625" customWidth="1"/>
    <col min="9" max="9" width="21.85546875" customWidth="1"/>
    <col min="10" max="10" width="19.140625" customWidth="1"/>
  </cols>
  <sheetData>
    <row r="1" spans="1:10" ht="38.25" customHeight="1" x14ac:dyDescent="0.25">
      <c r="A1" s="394" t="s">
        <v>130</v>
      </c>
      <c r="B1" s="394"/>
      <c r="C1" s="394"/>
      <c r="D1" s="394"/>
      <c r="E1" s="394"/>
      <c r="F1" s="394"/>
      <c r="G1" s="394"/>
      <c r="H1" s="394"/>
      <c r="I1" s="394"/>
      <c r="J1" s="394"/>
    </row>
    <row r="2" spans="1:10" ht="29.25" customHeight="1" thickBot="1" x14ac:dyDescent="0.35">
      <c r="A2" s="487" t="s">
        <v>159</v>
      </c>
      <c r="B2" s="487"/>
      <c r="C2" s="488"/>
      <c r="D2" s="488"/>
      <c r="E2" s="488"/>
      <c r="F2" s="488"/>
      <c r="G2" s="488"/>
      <c r="H2" s="488"/>
      <c r="I2" s="488"/>
      <c r="J2" s="488"/>
    </row>
    <row r="3" spans="1:10" ht="51.75" customHeight="1" x14ac:dyDescent="0.25">
      <c r="A3" s="396" t="s">
        <v>131</v>
      </c>
      <c r="B3" s="397"/>
      <c r="C3" s="489" t="s">
        <v>3</v>
      </c>
      <c r="D3" s="489"/>
      <c r="E3" s="489"/>
      <c r="F3" s="489"/>
      <c r="G3" s="489"/>
      <c r="H3" s="489"/>
      <c r="I3" s="489"/>
      <c r="J3" s="490"/>
    </row>
    <row r="4" spans="1:10" ht="48" customHeight="1" thickBot="1" x14ac:dyDescent="0.3">
      <c r="A4" s="398"/>
      <c r="B4" s="399"/>
      <c r="C4" s="316" t="s">
        <v>132</v>
      </c>
      <c r="D4" s="317" t="s">
        <v>133</v>
      </c>
      <c r="E4" s="317" t="s">
        <v>134</v>
      </c>
      <c r="F4" s="318" t="s">
        <v>7</v>
      </c>
      <c r="G4" s="317" t="s">
        <v>8</v>
      </c>
      <c r="H4" s="317" t="s">
        <v>135</v>
      </c>
      <c r="I4" s="318" t="s">
        <v>10</v>
      </c>
      <c r="J4" s="319" t="s">
        <v>11</v>
      </c>
    </row>
    <row r="5" spans="1:10" ht="31.5" customHeight="1" x14ac:dyDescent="0.25">
      <c r="A5" s="485" t="s">
        <v>136</v>
      </c>
      <c r="B5" s="320" t="s">
        <v>21</v>
      </c>
      <c r="C5" s="321">
        <v>504</v>
      </c>
      <c r="D5" s="321">
        <v>121</v>
      </c>
      <c r="E5" s="321">
        <v>48</v>
      </c>
      <c r="F5" s="321">
        <v>98</v>
      </c>
      <c r="G5" s="272" t="s">
        <v>14</v>
      </c>
      <c r="H5" s="272" t="s">
        <v>14</v>
      </c>
      <c r="I5" s="322">
        <v>34</v>
      </c>
      <c r="J5" s="323">
        <f>SUM(C5:I5)</f>
        <v>805</v>
      </c>
    </row>
    <row r="6" spans="1:10" ht="31.5" customHeight="1" x14ac:dyDescent="0.25">
      <c r="A6" s="444"/>
      <c r="B6" s="324" t="s">
        <v>137</v>
      </c>
      <c r="C6" s="325">
        <f t="shared" ref="C6:J6" si="0">C5/C$42</f>
        <v>0.48695652173913045</v>
      </c>
      <c r="D6" s="325">
        <f t="shared" si="0"/>
        <v>0.17587209302325582</v>
      </c>
      <c r="E6" s="325">
        <f t="shared" si="0"/>
        <v>0.30188679245283018</v>
      </c>
      <c r="F6" s="325">
        <f t="shared" si="0"/>
        <v>0.24561403508771928</v>
      </c>
      <c r="G6" s="277" t="s">
        <v>16</v>
      </c>
      <c r="H6" s="277" t="s">
        <v>16</v>
      </c>
      <c r="I6" s="326">
        <f t="shared" si="0"/>
        <v>0.45945945945945948</v>
      </c>
      <c r="J6" s="327">
        <f t="shared" si="0"/>
        <v>0.34182590233545646</v>
      </c>
    </row>
    <row r="7" spans="1:10" ht="31.5" customHeight="1" x14ac:dyDescent="0.25">
      <c r="A7" s="485" t="s">
        <v>138</v>
      </c>
      <c r="B7" s="328" t="s">
        <v>21</v>
      </c>
      <c r="C7" s="329">
        <v>133</v>
      </c>
      <c r="D7" s="329">
        <v>58</v>
      </c>
      <c r="E7" s="329">
        <v>91</v>
      </c>
      <c r="F7" s="329">
        <v>70</v>
      </c>
      <c r="G7" s="17" t="s">
        <v>14</v>
      </c>
      <c r="H7" s="17" t="s">
        <v>14</v>
      </c>
      <c r="I7" s="330">
        <v>9</v>
      </c>
      <c r="J7" s="331">
        <f>SUM(C7:I7)</f>
        <v>361</v>
      </c>
    </row>
    <row r="8" spans="1:10" ht="31.5" customHeight="1" x14ac:dyDescent="0.25">
      <c r="A8" s="444"/>
      <c r="B8" s="324" t="s">
        <v>137</v>
      </c>
      <c r="C8" s="325">
        <f t="shared" ref="C8:J8" si="1">C7/C$42</f>
        <v>0.1285024154589372</v>
      </c>
      <c r="D8" s="325">
        <f t="shared" si="1"/>
        <v>8.4302325581395346E-2</v>
      </c>
      <c r="E8" s="325">
        <f t="shared" si="1"/>
        <v>0.57232704402515722</v>
      </c>
      <c r="F8" s="325">
        <f t="shared" si="1"/>
        <v>0.17543859649122806</v>
      </c>
      <c r="G8" s="277" t="s">
        <v>16</v>
      </c>
      <c r="H8" s="277" t="s">
        <v>16</v>
      </c>
      <c r="I8" s="326">
        <f t="shared" si="1"/>
        <v>0.12162162162162163</v>
      </c>
      <c r="J8" s="327">
        <f t="shared" si="1"/>
        <v>0.15329087048832271</v>
      </c>
    </row>
    <row r="9" spans="1:10" ht="31.5" customHeight="1" x14ac:dyDescent="0.25">
      <c r="A9" s="444" t="s">
        <v>139</v>
      </c>
      <c r="B9" s="328" t="s">
        <v>21</v>
      </c>
      <c r="C9" s="329">
        <v>225</v>
      </c>
      <c r="D9" s="329">
        <v>269</v>
      </c>
      <c r="E9" s="329">
        <v>64</v>
      </c>
      <c r="F9" s="329">
        <v>68</v>
      </c>
      <c r="G9" s="17" t="s">
        <v>14</v>
      </c>
      <c r="H9" s="17" t="s">
        <v>14</v>
      </c>
      <c r="I9" s="330">
        <v>26</v>
      </c>
      <c r="J9" s="331">
        <f>SUM(C9:I9)</f>
        <v>652</v>
      </c>
    </row>
    <row r="10" spans="1:10" ht="31.5" customHeight="1" x14ac:dyDescent="0.25">
      <c r="A10" s="444"/>
      <c r="B10" s="324" t="s">
        <v>137</v>
      </c>
      <c r="C10" s="325">
        <f t="shared" ref="C10:J10" si="2">C9/C$42</f>
        <v>0.21739130434782608</v>
      </c>
      <c r="D10" s="325">
        <f t="shared" si="2"/>
        <v>0.39098837209302323</v>
      </c>
      <c r="E10" s="325">
        <f t="shared" si="2"/>
        <v>0.40251572327044027</v>
      </c>
      <c r="F10" s="325">
        <f t="shared" si="2"/>
        <v>0.17042606516290726</v>
      </c>
      <c r="G10" s="277" t="s">
        <v>16</v>
      </c>
      <c r="H10" s="277" t="s">
        <v>16</v>
      </c>
      <c r="I10" s="326">
        <f t="shared" si="2"/>
        <v>0.35135135135135137</v>
      </c>
      <c r="J10" s="327">
        <f t="shared" si="2"/>
        <v>0.27685774946921443</v>
      </c>
    </row>
    <row r="11" spans="1:10" ht="31.5" customHeight="1" x14ac:dyDescent="0.25">
      <c r="A11" s="444" t="s">
        <v>140</v>
      </c>
      <c r="B11" s="328" t="s">
        <v>21</v>
      </c>
      <c r="C11" s="329">
        <v>309</v>
      </c>
      <c r="D11" s="329">
        <v>66</v>
      </c>
      <c r="E11" s="329">
        <v>44</v>
      </c>
      <c r="F11" s="329">
        <v>61</v>
      </c>
      <c r="G11" s="17" t="s">
        <v>14</v>
      </c>
      <c r="H11" s="17" t="s">
        <v>14</v>
      </c>
      <c r="I11" s="330">
        <v>10</v>
      </c>
      <c r="J11" s="331">
        <f>SUM(C11:I11)</f>
        <v>490</v>
      </c>
    </row>
    <row r="12" spans="1:10" ht="31.5" customHeight="1" x14ac:dyDescent="0.25">
      <c r="A12" s="444"/>
      <c r="B12" s="324" t="s">
        <v>137</v>
      </c>
      <c r="C12" s="325">
        <f t="shared" ref="C12:J12" si="3">C11/C$42</f>
        <v>0.29855072463768118</v>
      </c>
      <c r="D12" s="325">
        <f t="shared" si="3"/>
        <v>9.5930232558139539E-2</v>
      </c>
      <c r="E12" s="325">
        <f t="shared" si="3"/>
        <v>0.27672955974842767</v>
      </c>
      <c r="F12" s="325">
        <f t="shared" si="3"/>
        <v>0.15288220551378445</v>
      </c>
      <c r="G12" s="277" t="s">
        <v>16</v>
      </c>
      <c r="H12" s="277" t="s">
        <v>16</v>
      </c>
      <c r="I12" s="326">
        <f t="shared" si="3"/>
        <v>0.13513513513513514</v>
      </c>
      <c r="J12" s="327">
        <f t="shared" si="3"/>
        <v>0.20806794055201699</v>
      </c>
    </row>
    <row r="13" spans="1:10" ht="31.5" customHeight="1" x14ac:dyDescent="0.25">
      <c r="A13" s="444" t="s">
        <v>141</v>
      </c>
      <c r="B13" s="328" t="s">
        <v>21</v>
      </c>
      <c r="C13" s="332">
        <v>298</v>
      </c>
      <c r="D13" s="332">
        <v>184</v>
      </c>
      <c r="E13" s="332">
        <v>203</v>
      </c>
      <c r="F13" s="332">
        <v>202</v>
      </c>
      <c r="G13" s="17" t="s">
        <v>14</v>
      </c>
      <c r="H13" s="17" t="s">
        <v>14</v>
      </c>
      <c r="I13" s="333">
        <v>28</v>
      </c>
      <c r="J13" s="334">
        <f>SUM(C13:I13)</f>
        <v>915</v>
      </c>
    </row>
    <row r="14" spans="1:10" ht="31.5" customHeight="1" x14ac:dyDescent="0.25">
      <c r="A14" s="444"/>
      <c r="B14" s="324" t="s">
        <v>137</v>
      </c>
      <c r="C14" s="325">
        <f t="shared" ref="C14:J14" si="4">C13/C$42</f>
        <v>0.28792270531400965</v>
      </c>
      <c r="D14" s="325">
        <f t="shared" si="4"/>
        <v>0.26744186046511625</v>
      </c>
      <c r="E14" s="325">
        <f t="shared" si="4"/>
        <v>1.2767295597484276</v>
      </c>
      <c r="F14" s="325">
        <f t="shared" si="4"/>
        <v>0.50626566416040097</v>
      </c>
      <c r="G14" s="277" t="s">
        <v>16</v>
      </c>
      <c r="H14" s="277" t="s">
        <v>16</v>
      </c>
      <c r="I14" s="326">
        <f t="shared" si="4"/>
        <v>0.3783783783783784</v>
      </c>
      <c r="J14" s="327">
        <f t="shared" si="4"/>
        <v>0.38853503184713378</v>
      </c>
    </row>
    <row r="15" spans="1:10" ht="31.5" customHeight="1" x14ac:dyDescent="0.25">
      <c r="A15" s="444" t="s">
        <v>142</v>
      </c>
      <c r="B15" s="328" t="s">
        <v>21</v>
      </c>
      <c r="C15" s="329">
        <v>60</v>
      </c>
      <c r="D15" s="329">
        <v>6</v>
      </c>
      <c r="E15" s="329">
        <v>2</v>
      </c>
      <c r="F15" s="329">
        <v>3</v>
      </c>
      <c r="G15" s="17" t="s">
        <v>14</v>
      </c>
      <c r="H15" s="17" t="s">
        <v>14</v>
      </c>
      <c r="I15" s="330">
        <v>7</v>
      </c>
      <c r="J15" s="331">
        <f>SUM(C15:I15)</f>
        <v>78</v>
      </c>
    </row>
    <row r="16" spans="1:10" ht="31.5" customHeight="1" x14ac:dyDescent="0.25">
      <c r="A16" s="444"/>
      <c r="B16" s="324" t="s">
        <v>137</v>
      </c>
      <c r="C16" s="325">
        <f t="shared" ref="C16:J16" si="5">C15/C$42</f>
        <v>5.7971014492753624E-2</v>
      </c>
      <c r="D16" s="325">
        <f t="shared" si="5"/>
        <v>8.7209302325581394E-3</v>
      </c>
      <c r="E16" s="325">
        <f t="shared" si="5"/>
        <v>1.2578616352201259E-2</v>
      </c>
      <c r="F16" s="325">
        <f t="shared" si="5"/>
        <v>7.5187969924812026E-3</v>
      </c>
      <c r="G16" s="277" t="s">
        <v>16</v>
      </c>
      <c r="H16" s="277" t="s">
        <v>16</v>
      </c>
      <c r="I16" s="326">
        <f t="shared" si="5"/>
        <v>9.45945945945946E-2</v>
      </c>
      <c r="J16" s="327">
        <f t="shared" si="5"/>
        <v>3.3121019108280254E-2</v>
      </c>
    </row>
    <row r="17" spans="1:10" ht="31.5" customHeight="1" x14ac:dyDescent="0.25">
      <c r="A17" s="444" t="s">
        <v>143</v>
      </c>
      <c r="B17" s="328" t="s">
        <v>21</v>
      </c>
      <c r="C17" s="329">
        <v>106</v>
      </c>
      <c r="D17" s="329">
        <v>25</v>
      </c>
      <c r="E17" s="329">
        <v>79</v>
      </c>
      <c r="F17" s="329">
        <v>2</v>
      </c>
      <c r="G17" s="17" t="s">
        <v>14</v>
      </c>
      <c r="H17" s="17" t="s">
        <v>14</v>
      </c>
      <c r="I17" s="330">
        <v>8</v>
      </c>
      <c r="J17" s="331">
        <f>SUM(C17:I17)</f>
        <v>220</v>
      </c>
    </row>
    <row r="18" spans="1:10" ht="31.5" customHeight="1" x14ac:dyDescent="0.25">
      <c r="A18" s="444"/>
      <c r="B18" s="324" t="s">
        <v>137</v>
      </c>
      <c r="C18" s="325">
        <f t="shared" ref="C18:J18" si="6">C17/C$42</f>
        <v>0.10241545893719807</v>
      </c>
      <c r="D18" s="325">
        <f t="shared" si="6"/>
        <v>3.6337209302325583E-2</v>
      </c>
      <c r="E18" s="325">
        <f t="shared" si="6"/>
        <v>0.49685534591194969</v>
      </c>
      <c r="F18" s="325">
        <f t="shared" si="6"/>
        <v>5.0125313283208017E-3</v>
      </c>
      <c r="G18" s="277" t="s">
        <v>16</v>
      </c>
      <c r="H18" s="277" t="s">
        <v>16</v>
      </c>
      <c r="I18" s="326">
        <f t="shared" si="6"/>
        <v>0.10810810810810811</v>
      </c>
      <c r="J18" s="327">
        <f t="shared" si="6"/>
        <v>9.3418259023354558E-2</v>
      </c>
    </row>
    <row r="19" spans="1:10" ht="31.5" customHeight="1" x14ac:dyDescent="0.25">
      <c r="A19" s="444" t="s">
        <v>144</v>
      </c>
      <c r="B19" s="328" t="s">
        <v>21</v>
      </c>
      <c r="C19" s="329">
        <v>5</v>
      </c>
      <c r="D19" s="329">
        <v>2</v>
      </c>
      <c r="E19" s="329">
        <v>0</v>
      </c>
      <c r="F19" s="329">
        <v>0</v>
      </c>
      <c r="G19" s="17" t="s">
        <v>14</v>
      </c>
      <c r="H19" s="17" t="s">
        <v>14</v>
      </c>
      <c r="I19" s="330">
        <v>0</v>
      </c>
      <c r="J19" s="331">
        <f>SUM(C19:I19)</f>
        <v>7</v>
      </c>
    </row>
    <row r="20" spans="1:10" ht="31.5" customHeight="1" x14ac:dyDescent="0.25">
      <c r="A20" s="444"/>
      <c r="B20" s="324" t="s">
        <v>137</v>
      </c>
      <c r="C20" s="325">
        <f t="shared" ref="C20:J20" si="7">C19/C$42</f>
        <v>4.830917874396135E-3</v>
      </c>
      <c r="D20" s="325">
        <f t="shared" si="7"/>
        <v>2.9069767441860465E-3</v>
      </c>
      <c r="E20" s="325">
        <f t="shared" si="7"/>
        <v>0</v>
      </c>
      <c r="F20" s="325">
        <f t="shared" si="7"/>
        <v>0</v>
      </c>
      <c r="G20" s="277" t="s">
        <v>16</v>
      </c>
      <c r="H20" s="277" t="s">
        <v>16</v>
      </c>
      <c r="I20" s="326">
        <f t="shared" si="7"/>
        <v>0</v>
      </c>
      <c r="J20" s="327">
        <f t="shared" si="7"/>
        <v>2.9723991507431E-3</v>
      </c>
    </row>
    <row r="21" spans="1:10" ht="31.5" customHeight="1" x14ac:dyDescent="0.25">
      <c r="A21" s="444" t="s">
        <v>145</v>
      </c>
      <c r="B21" s="328" t="s">
        <v>21</v>
      </c>
      <c r="C21" s="329">
        <v>60</v>
      </c>
      <c r="D21" s="329">
        <v>16</v>
      </c>
      <c r="E21" s="329">
        <v>34</v>
      </c>
      <c r="F21" s="329">
        <v>0</v>
      </c>
      <c r="G21" s="17" t="s">
        <v>14</v>
      </c>
      <c r="H21" s="17" t="s">
        <v>14</v>
      </c>
      <c r="I21" s="330">
        <v>4</v>
      </c>
      <c r="J21" s="331">
        <f>SUM(C21:I21)</f>
        <v>114</v>
      </c>
    </row>
    <row r="22" spans="1:10" ht="31.5" customHeight="1" x14ac:dyDescent="0.25">
      <c r="A22" s="444"/>
      <c r="B22" s="324" t="s">
        <v>137</v>
      </c>
      <c r="C22" s="325">
        <f t="shared" ref="C22:J22" si="8">C21/C$42</f>
        <v>5.7971014492753624E-2</v>
      </c>
      <c r="D22" s="325">
        <f t="shared" si="8"/>
        <v>2.3255813953488372E-2</v>
      </c>
      <c r="E22" s="325">
        <f t="shared" si="8"/>
        <v>0.21383647798742139</v>
      </c>
      <c r="F22" s="325">
        <f t="shared" si="8"/>
        <v>0</v>
      </c>
      <c r="G22" s="277" t="s">
        <v>16</v>
      </c>
      <c r="H22" s="277" t="s">
        <v>16</v>
      </c>
      <c r="I22" s="326">
        <f t="shared" si="8"/>
        <v>5.4054054054054057E-2</v>
      </c>
      <c r="J22" s="327">
        <f t="shared" si="8"/>
        <v>4.8407643312101914E-2</v>
      </c>
    </row>
    <row r="23" spans="1:10" ht="31.5" customHeight="1" x14ac:dyDescent="0.25">
      <c r="A23" s="444" t="s">
        <v>146</v>
      </c>
      <c r="B23" s="328" t="s">
        <v>21</v>
      </c>
      <c r="C23" s="329">
        <v>34</v>
      </c>
      <c r="D23" s="329">
        <v>7</v>
      </c>
      <c r="E23" s="329">
        <v>9</v>
      </c>
      <c r="F23" s="329">
        <v>2</v>
      </c>
      <c r="G23" s="17" t="s">
        <v>14</v>
      </c>
      <c r="H23" s="17" t="s">
        <v>14</v>
      </c>
      <c r="I23" s="330">
        <v>14</v>
      </c>
      <c r="J23" s="331">
        <f>SUM(C23:I23)</f>
        <v>66</v>
      </c>
    </row>
    <row r="24" spans="1:10" ht="31.5" customHeight="1" x14ac:dyDescent="0.25">
      <c r="A24" s="444"/>
      <c r="B24" s="324" t="s">
        <v>137</v>
      </c>
      <c r="C24" s="325">
        <f t="shared" ref="C24:J24" si="9">C23/C$42</f>
        <v>3.2850241545893721E-2</v>
      </c>
      <c r="D24" s="325">
        <f t="shared" si="9"/>
        <v>1.0174418604651164E-2</v>
      </c>
      <c r="E24" s="325">
        <f t="shared" si="9"/>
        <v>5.6603773584905662E-2</v>
      </c>
      <c r="F24" s="325">
        <f t="shared" si="9"/>
        <v>5.0125313283208017E-3</v>
      </c>
      <c r="G24" s="277" t="s">
        <v>16</v>
      </c>
      <c r="H24" s="277" t="s">
        <v>16</v>
      </c>
      <c r="I24" s="326">
        <f t="shared" si="9"/>
        <v>0.1891891891891892</v>
      </c>
      <c r="J24" s="327">
        <f t="shared" si="9"/>
        <v>2.802547770700637E-2</v>
      </c>
    </row>
    <row r="25" spans="1:10" ht="31.5" customHeight="1" x14ac:dyDescent="0.25">
      <c r="A25" s="444" t="s">
        <v>147</v>
      </c>
      <c r="B25" s="328" t="s">
        <v>21</v>
      </c>
      <c r="C25" s="329">
        <v>67</v>
      </c>
      <c r="D25" s="329">
        <v>284</v>
      </c>
      <c r="E25" s="329">
        <v>12</v>
      </c>
      <c r="F25" s="329">
        <v>5</v>
      </c>
      <c r="G25" s="17" t="s">
        <v>14</v>
      </c>
      <c r="H25" s="17" t="s">
        <v>14</v>
      </c>
      <c r="I25" s="330">
        <v>12</v>
      </c>
      <c r="J25" s="331">
        <f>SUM(C25:I25)</f>
        <v>380</v>
      </c>
    </row>
    <row r="26" spans="1:10" ht="31.5" customHeight="1" x14ac:dyDescent="0.25">
      <c r="A26" s="444"/>
      <c r="B26" s="324" t="s">
        <v>137</v>
      </c>
      <c r="C26" s="325">
        <f t="shared" ref="C26:J26" si="10">C25/C$42</f>
        <v>6.4734299516908206E-2</v>
      </c>
      <c r="D26" s="325">
        <f t="shared" si="10"/>
        <v>0.41279069767441862</v>
      </c>
      <c r="E26" s="325">
        <f t="shared" si="10"/>
        <v>7.5471698113207544E-2</v>
      </c>
      <c r="F26" s="325">
        <f t="shared" si="10"/>
        <v>1.2531328320802004E-2</v>
      </c>
      <c r="G26" s="277" t="s">
        <v>16</v>
      </c>
      <c r="H26" s="277" t="s">
        <v>16</v>
      </c>
      <c r="I26" s="326">
        <f t="shared" si="10"/>
        <v>0.16216216216216217</v>
      </c>
      <c r="J26" s="327">
        <f t="shared" si="10"/>
        <v>0.16135881104033969</v>
      </c>
    </row>
    <row r="27" spans="1:10" ht="31.5" customHeight="1" x14ac:dyDescent="0.25">
      <c r="A27" s="444" t="s">
        <v>148</v>
      </c>
      <c r="B27" s="328" t="s">
        <v>21</v>
      </c>
      <c r="C27" s="332">
        <v>883</v>
      </c>
      <c r="D27" s="332">
        <v>258</v>
      </c>
      <c r="E27" s="332">
        <v>198</v>
      </c>
      <c r="F27" s="332">
        <v>227</v>
      </c>
      <c r="G27" s="17" t="s">
        <v>14</v>
      </c>
      <c r="H27" s="17" t="s">
        <v>14</v>
      </c>
      <c r="I27" s="333">
        <v>34</v>
      </c>
      <c r="J27" s="334">
        <f>SUM(C27:I27)</f>
        <v>1600</v>
      </c>
    </row>
    <row r="28" spans="1:10" ht="31.5" customHeight="1" x14ac:dyDescent="0.25">
      <c r="A28" s="444"/>
      <c r="B28" s="324" t="s">
        <v>137</v>
      </c>
      <c r="C28" s="325">
        <f t="shared" ref="C28:J28" si="11">C27/C$42</f>
        <v>0.85314009661835744</v>
      </c>
      <c r="D28" s="325">
        <f t="shared" si="11"/>
        <v>0.375</v>
      </c>
      <c r="E28" s="325">
        <f t="shared" si="11"/>
        <v>1.2452830188679245</v>
      </c>
      <c r="F28" s="325">
        <f t="shared" si="11"/>
        <v>0.56892230576441105</v>
      </c>
      <c r="G28" s="277" t="s">
        <v>16</v>
      </c>
      <c r="H28" s="277" t="s">
        <v>16</v>
      </c>
      <c r="I28" s="326">
        <f t="shared" si="11"/>
        <v>0.45945945945945948</v>
      </c>
      <c r="J28" s="327">
        <f t="shared" si="11"/>
        <v>0.67940552016985134</v>
      </c>
    </row>
    <row r="29" spans="1:10" ht="31.5" customHeight="1" x14ac:dyDescent="0.25">
      <c r="A29" s="444" t="s">
        <v>149</v>
      </c>
      <c r="B29" s="328" t="s">
        <v>21</v>
      </c>
      <c r="C29" s="329">
        <v>218</v>
      </c>
      <c r="D29" s="329">
        <v>60</v>
      </c>
      <c r="E29" s="329">
        <v>184</v>
      </c>
      <c r="F29" s="329">
        <v>0</v>
      </c>
      <c r="G29" s="17" t="s">
        <v>14</v>
      </c>
      <c r="H29" s="17" t="s">
        <v>14</v>
      </c>
      <c r="I29" s="330">
        <v>21</v>
      </c>
      <c r="J29" s="331">
        <f>SUM(C29:I29)</f>
        <v>483</v>
      </c>
    </row>
    <row r="30" spans="1:10" ht="31.5" customHeight="1" x14ac:dyDescent="0.25">
      <c r="A30" s="444"/>
      <c r="B30" s="324" t="s">
        <v>137</v>
      </c>
      <c r="C30" s="325">
        <f t="shared" ref="C30:J30" si="12">C29/C$42</f>
        <v>0.21062801932367151</v>
      </c>
      <c r="D30" s="325">
        <f t="shared" si="12"/>
        <v>8.7209302325581398E-2</v>
      </c>
      <c r="E30" s="325">
        <f t="shared" si="12"/>
        <v>1.1572327044025157</v>
      </c>
      <c r="F30" s="325">
        <f t="shared" si="12"/>
        <v>0</v>
      </c>
      <c r="G30" s="277" t="s">
        <v>16</v>
      </c>
      <c r="H30" s="277" t="s">
        <v>16</v>
      </c>
      <c r="I30" s="326">
        <f t="shared" si="12"/>
        <v>0.28378378378378377</v>
      </c>
      <c r="J30" s="327">
        <f t="shared" si="12"/>
        <v>0.2050955414012739</v>
      </c>
    </row>
    <row r="31" spans="1:10" ht="31.5" customHeight="1" x14ac:dyDescent="0.25">
      <c r="A31" s="444" t="s">
        <v>150</v>
      </c>
      <c r="B31" s="328" t="s">
        <v>21</v>
      </c>
      <c r="C31" s="329">
        <v>265</v>
      </c>
      <c r="D31" s="329">
        <v>8</v>
      </c>
      <c r="E31" s="329">
        <v>25</v>
      </c>
      <c r="F31" s="329">
        <v>4</v>
      </c>
      <c r="G31" s="17" t="s">
        <v>14</v>
      </c>
      <c r="H31" s="17" t="s">
        <v>14</v>
      </c>
      <c r="I31" s="330">
        <v>8</v>
      </c>
      <c r="J31" s="331">
        <f>SUM(C31:I31)</f>
        <v>310</v>
      </c>
    </row>
    <row r="32" spans="1:10" ht="31.5" customHeight="1" x14ac:dyDescent="0.25">
      <c r="A32" s="444"/>
      <c r="B32" s="324" t="s">
        <v>137</v>
      </c>
      <c r="C32" s="325">
        <f t="shared" ref="C32:J32" si="13">C31/C$42</f>
        <v>0.2560386473429952</v>
      </c>
      <c r="D32" s="325">
        <f t="shared" si="13"/>
        <v>1.1627906976744186E-2</v>
      </c>
      <c r="E32" s="325">
        <f t="shared" si="13"/>
        <v>0.15723270440251572</v>
      </c>
      <c r="F32" s="325">
        <f t="shared" si="13"/>
        <v>1.0025062656641603E-2</v>
      </c>
      <c r="G32" s="277" t="s">
        <v>16</v>
      </c>
      <c r="H32" s="277" t="s">
        <v>16</v>
      </c>
      <c r="I32" s="326">
        <f t="shared" si="13"/>
        <v>0.10810810810810811</v>
      </c>
      <c r="J32" s="327">
        <f t="shared" si="13"/>
        <v>0.1316348195329087</v>
      </c>
    </row>
    <row r="33" spans="1:10" ht="31.5" customHeight="1" x14ac:dyDescent="0.25">
      <c r="A33" s="444" t="s">
        <v>151</v>
      </c>
      <c r="B33" s="328" t="s">
        <v>21</v>
      </c>
      <c r="C33" s="329">
        <v>9</v>
      </c>
      <c r="D33" s="329">
        <v>33</v>
      </c>
      <c r="E33" s="329">
        <v>22</v>
      </c>
      <c r="F33" s="329">
        <v>8</v>
      </c>
      <c r="G33" s="17" t="s">
        <v>14</v>
      </c>
      <c r="H33" s="17" t="s">
        <v>14</v>
      </c>
      <c r="I33" s="330">
        <v>7</v>
      </c>
      <c r="J33" s="331">
        <f>SUM(C33:I33)</f>
        <v>79</v>
      </c>
    </row>
    <row r="34" spans="1:10" ht="31.5" customHeight="1" x14ac:dyDescent="0.25">
      <c r="A34" s="444"/>
      <c r="B34" s="324" t="s">
        <v>137</v>
      </c>
      <c r="C34" s="325">
        <f t="shared" ref="C34:J34" si="14">C33/C$42</f>
        <v>8.6956521739130436E-3</v>
      </c>
      <c r="D34" s="325">
        <f t="shared" si="14"/>
        <v>4.7965116279069769E-2</v>
      </c>
      <c r="E34" s="325">
        <f t="shared" si="14"/>
        <v>0.13836477987421383</v>
      </c>
      <c r="F34" s="325">
        <f t="shared" si="14"/>
        <v>2.0050125313283207E-2</v>
      </c>
      <c r="G34" s="277" t="s">
        <v>16</v>
      </c>
      <c r="H34" s="277" t="s">
        <v>16</v>
      </c>
      <c r="I34" s="326">
        <f t="shared" si="14"/>
        <v>9.45945945945946E-2</v>
      </c>
      <c r="J34" s="327">
        <f t="shared" si="14"/>
        <v>3.3545647558386411E-2</v>
      </c>
    </row>
    <row r="35" spans="1:10" ht="31.5" customHeight="1" x14ac:dyDescent="0.25">
      <c r="A35" s="444" t="s">
        <v>152</v>
      </c>
      <c r="B35" s="328" t="s">
        <v>21</v>
      </c>
      <c r="C35" s="329">
        <v>37</v>
      </c>
      <c r="D35" s="329">
        <v>10</v>
      </c>
      <c r="E35" s="329">
        <v>9</v>
      </c>
      <c r="F35" s="329">
        <v>0</v>
      </c>
      <c r="G35" s="17" t="s">
        <v>14</v>
      </c>
      <c r="H35" s="17" t="s">
        <v>14</v>
      </c>
      <c r="I35" s="330">
        <v>5</v>
      </c>
      <c r="J35" s="331">
        <f>SUM(C35:I35)</f>
        <v>61</v>
      </c>
    </row>
    <row r="36" spans="1:10" ht="31.5" customHeight="1" x14ac:dyDescent="0.25">
      <c r="A36" s="444"/>
      <c r="B36" s="324" t="s">
        <v>137</v>
      </c>
      <c r="C36" s="325">
        <f t="shared" ref="C36:J36" si="15">C35/C$42</f>
        <v>3.5748792270531404E-2</v>
      </c>
      <c r="D36" s="325">
        <f t="shared" si="15"/>
        <v>1.4534883720930232E-2</v>
      </c>
      <c r="E36" s="325">
        <f t="shared" si="15"/>
        <v>5.6603773584905662E-2</v>
      </c>
      <c r="F36" s="325">
        <f t="shared" si="15"/>
        <v>0</v>
      </c>
      <c r="G36" s="277" t="s">
        <v>16</v>
      </c>
      <c r="H36" s="277" t="s">
        <v>16</v>
      </c>
      <c r="I36" s="326">
        <f t="shared" si="15"/>
        <v>6.7567567567567571E-2</v>
      </c>
      <c r="J36" s="327">
        <f t="shared" si="15"/>
        <v>2.5902335456475585E-2</v>
      </c>
    </row>
    <row r="37" spans="1:10" ht="31.5" customHeight="1" x14ac:dyDescent="0.25">
      <c r="A37" s="444" t="s">
        <v>153</v>
      </c>
      <c r="B37" s="328" t="s">
        <v>21</v>
      </c>
      <c r="C37" s="329">
        <v>30</v>
      </c>
      <c r="D37" s="329">
        <v>1</v>
      </c>
      <c r="E37" s="329">
        <v>14</v>
      </c>
      <c r="F37" s="329">
        <v>9</v>
      </c>
      <c r="G37" s="17" t="s">
        <v>14</v>
      </c>
      <c r="H37" s="17" t="s">
        <v>14</v>
      </c>
      <c r="I37" s="330">
        <v>3</v>
      </c>
      <c r="J37" s="331">
        <f>SUM(C37:I37)</f>
        <v>57</v>
      </c>
    </row>
    <row r="38" spans="1:10" ht="31.5" customHeight="1" x14ac:dyDescent="0.25">
      <c r="A38" s="444"/>
      <c r="B38" s="324" t="s">
        <v>137</v>
      </c>
      <c r="C38" s="325">
        <f t="shared" ref="C38:J38" si="16">C37/C$42</f>
        <v>2.8985507246376812E-2</v>
      </c>
      <c r="D38" s="325">
        <f t="shared" si="16"/>
        <v>1.4534883720930232E-3</v>
      </c>
      <c r="E38" s="325">
        <f t="shared" si="16"/>
        <v>8.8050314465408799E-2</v>
      </c>
      <c r="F38" s="325">
        <f t="shared" si="16"/>
        <v>2.2556390977443608E-2</v>
      </c>
      <c r="G38" s="277" t="s">
        <v>16</v>
      </c>
      <c r="H38" s="277" t="s">
        <v>16</v>
      </c>
      <c r="I38" s="326">
        <f t="shared" si="16"/>
        <v>4.0540540540540543E-2</v>
      </c>
      <c r="J38" s="327">
        <f t="shared" si="16"/>
        <v>2.4203821656050957E-2</v>
      </c>
    </row>
    <row r="39" spans="1:10" ht="31.5" customHeight="1" x14ac:dyDescent="0.25">
      <c r="A39" s="444" t="s">
        <v>154</v>
      </c>
      <c r="B39" s="328" t="s">
        <v>21</v>
      </c>
      <c r="C39" s="329">
        <v>37</v>
      </c>
      <c r="D39" s="329">
        <v>32</v>
      </c>
      <c r="E39" s="329">
        <v>3</v>
      </c>
      <c r="F39" s="329">
        <v>0</v>
      </c>
      <c r="G39" s="17" t="s">
        <v>14</v>
      </c>
      <c r="H39" s="17" t="s">
        <v>14</v>
      </c>
      <c r="I39" s="330">
        <v>1</v>
      </c>
      <c r="J39" s="331">
        <f>SUM(C39:I39)</f>
        <v>73</v>
      </c>
    </row>
    <row r="40" spans="1:10" ht="31.5" customHeight="1" thickBot="1" x14ac:dyDescent="0.3">
      <c r="A40" s="449"/>
      <c r="B40" s="335" t="s">
        <v>137</v>
      </c>
      <c r="C40" s="336">
        <f t="shared" ref="C40:J40" si="17">C39/C$42</f>
        <v>3.5748792270531404E-2</v>
      </c>
      <c r="D40" s="336">
        <f t="shared" si="17"/>
        <v>4.6511627906976744E-2</v>
      </c>
      <c r="E40" s="336">
        <f t="shared" si="17"/>
        <v>1.8867924528301886E-2</v>
      </c>
      <c r="F40" s="336">
        <f t="shared" si="17"/>
        <v>0</v>
      </c>
      <c r="G40" s="337" t="s">
        <v>16</v>
      </c>
      <c r="H40" s="337" t="s">
        <v>16</v>
      </c>
      <c r="I40" s="338">
        <f t="shared" si="17"/>
        <v>1.3513513513513514E-2</v>
      </c>
      <c r="J40" s="339">
        <f t="shared" si="17"/>
        <v>3.0997876857749469E-2</v>
      </c>
    </row>
    <row r="41" spans="1:10" ht="31.5" customHeight="1" thickBot="1" x14ac:dyDescent="0.3">
      <c r="A41" s="173"/>
      <c r="B41" s="340"/>
      <c r="C41" s="341"/>
      <c r="D41" s="341"/>
      <c r="E41" s="341"/>
      <c r="F41" s="341"/>
      <c r="G41" s="341"/>
      <c r="H41" s="341"/>
      <c r="I41" s="341"/>
      <c r="J41" s="341"/>
    </row>
    <row r="42" spans="1:10" ht="60.75" customHeight="1" thickBot="1" x14ac:dyDescent="0.3">
      <c r="A42" s="342" t="s">
        <v>155</v>
      </c>
      <c r="B42" s="343" t="s">
        <v>21</v>
      </c>
      <c r="C42" s="37">
        <v>1035</v>
      </c>
      <c r="D42" s="37">
        <v>688</v>
      </c>
      <c r="E42" s="37">
        <v>159</v>
      </c>
      <c r="F42" s="37">
        <v>399</v>
      </c>
      <c r="G42" s="37" t="s">
        <v>14</v>
      </c>
      <c r="H42" s="37" t="s">
        <v>14</v>
      </c>
      <c r="I42" s="344">
        <v>74</v>
      </c>
      <c r="J42" s="345">
        <f>SUM(C42:I42)</f>
        <v>2355</v>
      </c>
    </row>
    <row r="43" spans="1:10" ht="16.5" customHeight="1" thickBot="1" x14ac:dyDescent="0.3">
      <c r="A43" s="346"/>
      <c r="B43" s="347"/>
      <c r="C43" s="348"/>
      <c r="D43" s="348"/>
      <c r="E43" s="348"/>
      <c r="F43" s="348"/>
      <c r="G43" s="348"/>
      <c r="H43" s="348"/>
      <c r="I43" s="348"/>
      <c r="J43" s="348"/>
    </row>
    <row r="44" spans="1:10" ht="39" customHeight="1" thickBot="1" x14ac:dyDescent="0.3">
      <c r="A44" s="349" t="s">
        <v>74</v>
      </c>
      <c r="B44" s="61" t="s">
        <v>21</v>
      </c>
      <c r="C44" s="189">
        <f>+C45-C42</f>
        <v>859</v>
      </c>
      <c r="D44" s="189">
        <f t="shared" ref="D44:I44" si="18">+D45-D42</f>
        <v>4751</v>
      </c>
      <c r="E44" s="189">
        <f t="shared" si="18"/>
        <v>0</v>
      </c>
      <c r="F44" s="189">
        <f t="shared" si="18"/>
        <v>0</v>
      </c>
      <c r="G44" s="189" t="s">
        <v>14</v>
      </c>
      <c r="H44" s="189">
        <v>243</v>
      </c>
      <c r="I44" s="189">
        <f t="shared" si="18"/>
        <v>0</v>
      </c>
      <c r="J44" s="194">
        <f t="shared" ref="J44" si="19">J45-J42</f>
        <v>5853</v>
      </c>
    </row>
    <row r="45" spans="1:10" ht="39" customHeight="1" thickBot="1" x14ac:dyDescent="0.3">
      <c r="A45" s="206" t="s">
        <v>22</v>
      </c>
      <c r="B45" s="126" t="s">
        <v>21</v>
      </c>
      <c r="C45" s="350">
        <v>1894</v>
      </c>
      <c r="D45" s="351">
        <v>5439</v>
      </c>
      <c r="E45" s="351">
        <v>159</v>
      </c>
      <c r="F45" s="351">
        <v>399</v>
      </c>
      <c r="G45" s="351" t="s">
        <v>14</v>
      </c>
      <c r="H45" s="351">
        <v>243</v>
      </c>
      <c r="I45" s="352">
        <v>74</v>
      </c>
      <c r="J45" s="133">
        <f>SUM(C45:I45)</f>
        <v>8208</v>
      </c>
    </row>
    <row r="46" spans="1:10" ht="39" customHeight="1" thickBot="1" x14ac:dyDescent="0.3">
      <c r="A46" s="353"/>
      <c r="B46" s="90"/>
      <c r="C46" s="137"/>
      <c r="D46" s="137"/>
      <c r="E46" s="137"/>
      <c r="F46" s="137"/>
      <c r="G46" s="137"/>
      <c r="H46" s="137"/>
      <c r="I46" s="137"/>
      <c r="J46" s="137"/>
    </row>
    <row r="47" spans="1:10" ht="35.25" customHeight="1" x14ac:dyDescent="0.25">
      <c r="A47" s="371" t="s">
        <v>23</v>
      </c>
      <c r="B47" s="372"/>
      <c r="C47" s="315"/>
      <c r="D47" s="93"/>
      <c r="E47" s="93"/>
      <c r="F47" s="93"/>
      <c r="G47" s="93"/>
      <c r="H47" s="93"/>
      <c r="I47" s="93"/>
      <c r="J47" s="94"/>
    </row>
    <row r="48" spans="1:10" ht="35.25" customHeight="1" x14ac:dyDescent="0.25">
      <c r="A48" s="389" t="s">
        <v>24</v>
      </c>
      <c r="B48" s="491"/>
      <c r="C48" s="354">
        <v>3</v>
      </c>
      <c r="D48" s="95">
        <v>6</v>
      </c>
      <c r="E48" s="355">
        <v>1</v>
      </c>
      <c r="F48" s="95">
        <v>1</v>
      </c>
      <c r="G48" s="95">
        <v>0</v>
      </c>
      <c r="H48" s="95">
        <v>0</v>
      </c>
      <c r="I48" s="95">
        <v>1</v>
      </c>
      <c r="J48" s="96">
        <f>SUM(C48:I48)</f>
        <v>12</v>
      </c>
    </row>
    <row r="49" spans="1:10" ht="35.25" customHeight="1" thickBot="1" x14ac:dyDescent="0.3">
      <c r="A49" s="391" t="s">
        <v>25</v>
      </c>
      <c r="B49" s="492"/>
      <c r="C49" s="356">
        <v>3</v>
      </c>
      <c r="D49" s="98">
        <v>12</v>
      </c>
      <c r="E49" s="98">
        <v>1</v>
      </c>
      <c r="F49" s="98">
        <v>1</v>
      </c>
      <c r="G49" s="98">
        <v>0</v>
      </c>
      <c r="H49" s="98">
        <v>1</v>
      </c>
      <c r="I49" s="99">
        <v>1</v>
      </c>
      <c r="J49" s="100">
        <f>SUM(C49:I49)</f>
        <v>19</v>
      </c>
    </row>
    <row r="50" spans="1:10" ht="21.75" customHeight="1" x14ac:dyDescent="0.25">
      <c r="A50" s="52" t="s">
        <v>26</v>
      </c>
      <c r="B50" s="266"/>
      <c r="C50" s="52"/>
      <c r="D50" s="52"/>
      <c r="E50" s="52"/>
      <c r="F50" s="52"/>
      <c r="G50" s="52"/>
      <c r="H50" s="52"/>
      <c r="I50" s="52"/>
      <c r="J50" s="52"/>
    </row>
    <row r="51" spans="1:10" x14ac:dyDescent="0.25">
      <c r="A51" s="52"/>
      <c r="B51" s="52"/>
      <c r="C51" s="52"/>
      <c r="D51" s="52"/>
      <c r="E51" s="52"/>
      <c r="F51" s="52"/>
      <c r="G51" s="52"/>
      <c r="H51" s="52"/>
      <c r="I51" s="52"/>
      <c r="J51" s="52"/>
    </row>
    <row r="52" spans="1:10" ht="69" customHeight="1" x14ac:dyDescent="0.25">
      <c r="A52" s="493" t="s">
        <v>156</v>
      </c>
      <c r="B52" s="493"/>
      <c r="C52" s="493"/>
      <c r="D52" s="493"/>
      <c r="E52" s="493"/>
      <c r="F52" s="493"/>
      <c r="G52" s="493"/>
      <c r="H52" s="493"/>
      <c r="I52" s="493"/>
      <c r="J52" s="493"/>
    </row>
    <row r="53" spans="1:10" ht="34.5" customHeight="1" x14ac:dyDescent="0.25">
      <c r="A53" s="184" t="s">
        <v>164</v>
      </c>
      <c r="B53" s="184"/>
      <c r="C53" s="184"/>
      <c r="D53" s="184"/>
      <c r="E53" s="184"/>
      <c r="F53" s="184"/>
      <c r="G53" s="184"/>
      <c r="H53" s="184"/>
      <c r="I53" s="184"/>
      <c r="J53" s="184"/>
    </row>
    <row r="54" spans="1:10" ht="102.75" customHeight="1" x14ac:dyDescent="0.25">
      <c r="A54" s="494" t="s">
        <v>165</v>
      </c>
      <c r="B54" s="494"/>
      <c r="C54" s="494"/>
      <c r="D54" s="494"/>
      <c r="E54" s="494"/>
      <c r="F54" s="494"/>
      <c r="G54" s="494"/>
      <c r="H54" s="494"/>
      <c r="I54" s="184"/>
      <c r="J54" s="184"/>
    </row>
    <row r="55" spans="1:10" ht="35.25" customHeight="1" x14ac:dyDescent="0.25">
      <c r="A55" s="184" t="s">
        <v>166</v>
      </c>
      <c r="B55" s="184"/>
      <c r="C55" s="184"/>
      <c r="D55" s="184"/>
      <c r="E55" s="184"/>
      <c r="F55" s="184"/>
      <c r="G55" s="184"/>
      <c r="H55" s="184"/>
      <c r="I55" s="184"/>
      <c r="J55" s="184"/>
    </row>
    <row r="56" spans="1:10" ht="39.75" customHeight="1" x14ac:dyDescent="0.25">
      <c r="A56" s="184" t="s">
        <v>167</v>
      </c>
      <c r="B56" s="184"/>
      <c r="C56" s="184"/>
      <c r="D56" s="184"/>
      <c r="E56" s="184"/>
      <c r="F56" s="184"/>
      <c r="G56" s="184"/>
      <c r="H56" s="184"/>
      <c r="I56" s="184"/>
      <c r="J56" s="184"/>
    </row>
  </sheetData>
  <mergeCells count="27">
    <mergeCell ref="A33:A34"/>
    <mergeCell ref="A35:A36"/>
    <mergeCell ref="A37:A38"/>
    <mergeCell ref="A39:A40"/>
    <mergeCell ref="A47:B47"/>
    <mergeCell ref="A48:B48"/>
    <mergeCell ref="A49:B49"/>
    <mergeCell ref="A52:J52"/>
    <mergeCell ref="A54:H54"/>
    <mergeCell ref="A31:A32"/>
    <mergeCell ref="A9:A10"/>
    <mergeCell ref="A11:A12"/>
    <mergeCell ref="A13:A14"/>
    <mergeCell ref="A15:A16"/>
    <mergeCell ref="A17:A18"/>
    <mergeCell ref="A19:A20"/>
    <mergeCell ref="A21:A22"/>
    <mergeCell ref="A23:A24"/>
    <mergeCell ref="A25:A26"/>
    <mergeCell ref="A27:A28"/>
    <mergeCell ref="A29:A30"/>
    <mergeCell ref="A7:A8"/>
    <mergeCell ref="A1:J1"/>
    <mergeCell ref="A2:J2"/>
    <mergeCell ref="A3:B4"/>
    <mergeCell ref="C3:J3"/>
    <mergeCell ref="A5:A6"/>
  </mergeCells>
  <pageMargins left="0.70866141732283472" right="0.70866141732283472" top="0.74803149606299213" bottom="0.74803149606299213" header="0.31496062992125984" footer="0.31496062992125984"/>
  <pageSetup paperSize="8" scale="51" orientation="portrait" r:id="rId1"/>
  <headerFooter>
    <oddFooter>&amp;L&amp;F&amp;C&amp;A&amp;R&amp;P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17"/>
  <sheetViews>
    <sheetView topLeftCell="A4" zoomScale="68" zoomScaleNormal="68" workbookViewId="0">
      <selection activeCell="A18" sqref="A18:XFD18"/>
    </sheetView>
  </sheetViews>
  <sheetFormatPr baseColWidth="10" defaultRowHeight="15" x14ac:dyDescent="0.25"/>
  <cols>
    <col min="1" max="1" width="34.28515625" customWidth="1"/>
    <col min="2" max="2" width="10.5703125" style="55" customWidth="1"/>
    <col min="3" max="4" width="23" customWidth="1"/>
    <col min="5" max="5" width="27.5703125" customWidth="1"/>
    <col min="6" max="10" width="23" customWidth="1"/>
  </cols>
  <sheetData>
    <row r="1" spans="1:10" ht="46.5" customHeight="1" x14ac:dyDescent="0.25">
      <c r="A1" s="377" t="s">
        <v>27</v>
      </c>
      <c r="B1" s="377"/>
      <c r="C1" s="377"/>
      <c r="D1" s="377"/>
      <c r="E1" s="377"/>
      <c r="F1" s="377"/>
      <c r="G1" s="377"/>
      <c r="H1" s="377"/>
      <c r="I1" s="377"/>
      <c r="J1" s="377"/>
    </row>
    <row r="2" spans="1:10" ht="46.5" customHeight="1" thickBot="1" x14ac:dyDescent="0.3">
      <c r="A2" s="377" t="s">
        <v>28</v>
      </c>
      <c r="B2" s="377"/>
      <c r="C2" s="378"/>
      <c r="D2" s="378"/>
      <c r="E2" s="378"/>
      <c r="F2" s="378"/>
      <c r="G2" s="378"/>
      <c r="H2" s="378"/>
      <c r="I2" s="378"/>
      <c r="J2" s="378"/>
    </row>
    <row r="3" spans="1:10" ht="51.75" customHeight="1" thickBot="1" x14ac:dyDescent="0.3">
      <c r="A3" s="379" t="s">
        <v>29</v>
      </c>
      <c r="B3" s="380"/>
      <c r="C3" s="383" t="s">
        <v>3</v>
      </c>
      <c r="D3" s="383"/>
      <c r="E3" s="383"/>
      <c r="F3" s="383"/>
      <c r="G3" s="383"/>
      <c r="H3" s="383"/>
      <c r="I3" s="383"/>
      <c r="J3" s="384"/>
    </row>
    <row r="4" spans="1:10" ht="48" customHeight="1" thickBot="1" x14ac:dyDescent="0.3">
      <c r="A4" s="381"/>
      <c r="B4" s="382"/>
      <c r="C4" s="56" t="s">
        <v>4</v>
      </c>
      <c r="D4" s="57" t="s">
        <v>30</v>
      </c>
      <c r="E4" s="58" t="s">
        <v>6</v>
      </c>
      <c r="F4" s="58" t="s">
        <v>7</v>
      </c>
      <c r="G4" s="58" t="s">
        <v>8</v>
      </c>
      <c r="H4" s="58" t="s">
        <v>9</v>
      </c>
      <c r="I4" s="59" t="s">
        <v>10</v>
      </c>
      <c r="J4" s="60" t="s">
        <v>11</v>
      </c>
    </row>
    <row r="5" spans="1:10" ht="25.5" customHeight="1" x14ac:dyDescent="0.25">
      <c r="A5" s="385" t="s">
        <v>31</v>
      </c>
      <c r="B5" s="61" t="s">
        <v>21</v>
      </c>
      <c r="C5" s="62">
        <v>3</v>
      </c>
      <c r="D5" s="63">
        <v>4</v>
      </c>
      <c r="E5" s="63">
        <v>0</v>
      </c>
      <c r="F5" s="63">
        <v>10</v>
      </c>
      <c r="G5" s="63" t="s">
        <v>14</v>
      </c>
      <c r="H5" s="63">
        <v>0</v>
      </c>
      <c r="I5" s="64">
        <v>0</v>
      </c>
      <c r="J5" s="65">
        <f>SUM(C5:I5)</f>
        <v>17</v>
      </c>
    </row>
    <row r="6" spans="1:10" ht="25.5" customHeight="1" x14ac:dyDescent="0.25">
      <c r="A6" s="386"/>
      <c r="B6" s="66" t="s">
        <v>32</v>
      </c>
      <c r="C6" s="67">
        <f>C5/C$9</f>
        <v>1</v>
      </c>
      <c r="D6" s="67">
        <f>D5/D$9</f>
        <v>0.8</v>
      </c>
      <c r="E6" s="68" t="s">
        <v>16</v>
      </c>
      <c r="F6" s="68">
        <f t="shared" ref="F6" si="0">F5/F$9</f>
        <v>1</v>
      </c>
      <c r="G6" s="67" t="s">
        <v>16</v>
      </c>
      <c r="H6" s="67" t="s">
        <v>16</v>
      </c>
      <c r="I6" s="69">
        <f>I5/I$9</f>
        <v>0</v>
      </c>
      <c r="J6" s="70">
        <f>J5/J$9</f>
        <v>0.89473684210526316</v>
      </c>
    </row>
    <row r="7" spans="1:10" ht="25.5" customHeight="1" x14ac:dyDescent="0.25">
      <c r="A7" s="386" t="s">
        <v>33</v>
      </c>
      <c r="B7" s="71" t="s">
        <v>21</v>
      </c>
      <c r="C7" s="72">
        <v>0</v>
      </c>
      <c r="D7" s="72">
        <v>1</v>
      </c>
      <c r="E7" s="72">
        <v>0</v>
      </c>
      <c r="F7" s="72">
        <v>0</v>
      </c>
      <c r="G7" s="72" t="s">
        <v>14</v>
      </c>
      <c r="H7" s="72">
        <v>0</v>
      </c>
      <c r="I7" s="73">
        <v>1</v>
      </c>
      <c r="J7" s="74">
        <f>SUM(C7:I7)</f>
        <v>2</v>
      </c>
    </row>
    <row r="8" spans="1:10" ht="25.5" customHeight="1" x14ac:dyDescent="0.25">
      <c r="A8" s="386"/>
      <c r="B8" s="66" t="s">
        <v>32</v>
      </c>
      <c r="C8" s="75">
        <f>C7/C$9</f>
        <v>0</v>
      </c>
      <c r="D8" s="76">
        <f>D7/D$9</f>
        <v>0.2</v>
      </c>
      <c r="E8" s="76" t="s">
        <v>16</v>
      </c>
      <c r="F8" s="76">
        <f>F7/F$9</f>
        <v>0</v>
      </c>
      <c r="G8" s="77" t="s">
        <v>16</v>
      </c>
      <c r="H8" s="77" t="s">
        <v>16</v>
      </c>
      <c r="I8" s="78">
        <f>I7/I$9</f>
        <v>1</v>
      </c>
      <c r="J8" s="79">
        <f>J7/J$9</f>
        <v>0.10526315789473684</v>
      </c>
    </row>
    <row r="9" spans="1:10" ht="25.5" customHeight="1" x14ac:dyDescent="0.25">
      <c r="A9" s="387" t="s">
        <v>34</v>
      </c>
      <c r="B9" s="71" t="s">
        <v>21</v>
      </c>
      <c r="C9" s="80">
        <f>C5+C7</f>
        <v>3</v>
      </c>
      <c r="D9" s="81">
        <f t="shared" ref="D9:I9" si="1">D5+D7</f>
        <v>5</v>
      </c>
      <c r="E9" s="81">
        <f t="shared" si="1"/>
        <v>0</v>
      </c>
      <c r="F9" s="81">
        <f t="shared" si="1"/>
        <v>10</v>
      </c>
      <c r="G9" s="81" t="s">
        <v>14</v>
      </c>
      <c r="H9" s="81">
        <f t="shared" ref="H9" si="2">H5+H7</f>
        <v>0</v>
      </c>
      <c r="I9" s="82">
        <f t="shared" si="1"/>
        <v>1</v>
      </c>
      <c r="J9" s="83">
        <f>SUM(C9:I9)</f>
        <v>19</v>
      </c>
    </row>
    <row r="10" spans="1:10" ht="25.5" customHeight="1" thickBot="1" x14ac:dyDescent="0.3">
      <c r="A10" s="388"/>
      <c r="B10" s="84" t="s">
        <v>32</v>
      </c>
      <c r="C10" s="85">
        <f>C9/C$9</f>
        <v>1</v>
      </c>
      <c r="D10" s="86">
        <f t="shared" ref="D10:J10" si="3">D9/D$9</f>
        <v>1</v>
      </c>
      <c r="E10" s="87" t="s">
        <v>16</v>
      </c>
      <c r="F10" s="87" t="s">
        <v>16</v>
      </c>
      <c r="G10" s="86" t="s">
        <v>16</v>
      </c>
      <c r="H10" s="87" t="s">
        <v>16</v>
      </c>
      <c r="I10" s="88">
        <f t="shared" si="3"/>
        <v>1</v>
      </c>
      <c r="J10" s="89">
        <f t="shared" si="3"/>
        <v>1</v>
      </c>
    </row>
    <row r="11" spans="1:10" ht="39.75" customHeight="1" thickBot="1" x14ac:dyDescent="0.3">
      <c r="A11" s="26"/>
      <c r="B11" s="90"/>
      <c r="C11" s="91"/>
      <c r="D11" s="91"/>
      <c r="E11" s="91"/>
      <c r="F11" s="91"/>
      <c r="G11" s="92"/>
      <c r="H11" s="92"/>
      <c r="I11" s="91"/>
      <c r="J11" s="91"/>
    </row>
    <row r="12" spans="1:10" ht="39" customHeight="1" x14ac:dyDescent="0.25">
      <c r="A12" s="371" t="s">
        <v>23</v>
      </c>
      <c r="B12" s="372"/>
      <c r="C12" s="372"/>
      <c r="D12" s="93"/>
      <c r="E12" s="93"/>
      <c r="F12" s="93"/>
      <c r="G12" s="93"/>
      <c r="H12" s="93"/>
      <c r="I12" s="93"/>
      <c r="J12" s="94"/>
    </row>
    <row r="13" spans="1:10" ht="39" customHeight="1" x14ac:dyDescent="0.25">
      <c r="A13" s="389" t="s">
        <v>24</v>
      </c>
      <c r="B13" s="390"/>
      <c r="C13" s="45">
        <v>3</v>
      </c>
      <c r="D13" s="95">
        <v>4</v>
      </c>
      <c r="E13" s="95">
        <v>1</v>
      </c>
      <c r="F13" s="95">
        <v>1</v>
      </c>
      <c r="G13" s="95">
        <v>0</v>
      </c>
      <c r="H13" s="95">
        <v>1</v>
      </c>
      <c r="I13" s="95">
        <v>1</v>
      </c>
      <c r="J13" s="96">
        <f>SUM(C13:I13)</f>
        <v>11</v>
      </c>
    </row>
    <row r="14" spans="1:10" ht="39" customHeight="1" thickBot="1" x14ac:dyDescent="0.3">
      <c r="A14" s="391" t="s">
        <v>25</v>
      </c>
      <c r="B14" s="392"/>
      <c r="C14" s="97">
        <v>3</v>
      </c>
      <c r="D14" s="98">
        <v>12</v>
      </c>
      <c r="E14" s="98">
        <v>1</v>
      </c>
      <c r="F14" s="98">
        <v>1</v>
      </c>
      <c r="G14" s="98">
        <v>0</v>
      </c>
      <c r="H14" s="98">
        <v>1</v>
      </c>
      <c r="I14" s="99">
        <v>1</v>
      </c>
      <c r="J14" s="100">
        <f>SUM(C14:I14)</f>
        <v>19</v>
      </c>
    </row>
    <row r="15" spans="1:10" ht="31.5" customHeight="1" x14ac:dyDescent="0.25">
      <c r="A15" s="52" t="s">
        <v>26</v>
      </c>
      <c r="B15" s="53"/>
      <c r="C15" s="54"/>
      <c r="D15" s="54"/>
      <c r="E15" s="54"/>
      <c r="F15" s="54"/>
      <c r="G15" s="54"/>
      <c r="H15" s="54"/>
      <c r="I15" s="54"/>
      <c r="J15" s="54"/>
    </row>
    <row r="16" spans="1:10" ht="16.5" customHeight="1" x14ac:dyDescent="0.25">
      <c r="B16" s="53"/>
      <c r="C16" s="101"/>
      <c r="D16" s="101"/>
      <c r="E16" s="101"/>
      <c r="F16" s="101"/>
      <c r="G16" s="101"/>
      <c r="H16" s="101"/>
      <c r="I16" s="101"/>
      <c r="J16" s="101"/>
    </row>
    <row r="17" spans="1:10" s="102" customFormat="1" ht="51.75" customHeight="1" x14ac:dyDescent="0.25">
      <c r="A17" s="393" t="s">
        <v>35</v>
      </c>
      <c r="B17" s="393"/>
      <c r="C17" s="393"/>
      <c r="D17" s="393"/>
      <c r="E17" s="393"/>
      <c r="F17" s="393"/>
      <c r="G17" s="393"/>
      <c r="H17" s="393"/>
      <c r="I17" s="393"/>
      <c r="J17" s="393"/>
    </row>
  </sheetData>
  <mergeCells count="11">
    <mergeCell ref="A1:J1"/>
    <mergeCell ref="A2:J2"/>
    <mergeCell ref="A3:B4"/>
    <mergeCell ref="C3:J3"/>
    <mergeCell ref="A5:A6"/>
    <mergeCell ref="A7:A8"/>
    <mergeCell ref="A9:A10"/>
    <mergeCell ref="A12:C12"/>
    <mergeCell ref="A13:B13"/>
    <mergeCell ref="A14:B14"/>
    <mergeCell ref="A17:J17"/>
  </mergeCells>
  <pageMargins left="0.70866141732283472" right="0.70866141732283472" top="0.74803149606299213" bottom="0.74803149606299213" header="0.31496062992125984" footer="0.31496062992125984"/>
  <pageSetup paperSize="9" scale="56" fitToHeight="0" orientation="landscape" r:id="rId1"/>
  <headerFooter>
    <oddFooter>&amp;L&amp;F&amp;C&amp;A&amp;R&amp;P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26"/>
  <sheetViews>
    <sheetView zoomScale="60" zoomScaleNormal="60" workbookViewId="0">
      <selection sqref="A1:J1"/>
    </sheetView>
  </sheetViews>
  <sheetFormatPr baseColWidth="10" defaultRowHeight="15" x14ac:dyDescent="0.25"/>
  <cols>
    <col min="1" max="1" width="32.42578125" customWidth="1"/>
    <col min="2" max="2" width="13.28515625" style="55" customWidth="1"/>
    <col min="3" max="3" width="24.28515625" customWidth="1"/>
    <col min="4" max="4" width="20.7109375" customWidth="1"/>
    <col min="5" max="5" width="29.85546875" customWidth="1"/>
    <col min="6" max="6" width="23.28515625" customWidth="1"/>
    <col min="7" max="7" width="22" customWidth="1"/>
    <col min="8" max="8" width="26.42578125" customWidth="1"/>
    <col min="9" max="9" width="27.42578125" customWidth="1"/>
    <col min="10" max="10" width="23.7109375" customWidth="1"/>
  </cols>
  <sheetData>
    <row r="1" spans="1:10" ht="51.75" customHeight="1" x14ac:dyDescent="0.25">
      <c r="A1" s="394" t="s">
        <v>36</v>
      </c>
      <c r="B1" s="394"/>
      <c r="C1" s="394"/>
      <c r="D1" s="394"/>
      <c r="E1" s="394"/>
      <c r="F1" s="394"/>
      <c r="G1" s="394"/>
      <c r="H1" s="394"/>
      <c r="I1" s="394"/>
      <c r="J1" s="394"/>
    </row>
    <row r="2" spans="1:10" ht="45" customHeight="1" thickBot="1" x14ac:dyDescent="0.3">
      <c r="A2" s="394" t="s">
        <v>1</v>
      </c>
      <c r="B2" s="394"/>
      <c r="C2" s="395"/>
      <c r="D2" s="395"/>
      <c r="E2" s="395"/>
      <c r="F2" s="395"/>
      <c r="G2" s="395"/>
      <c r="H2" s="395"/>
      <c r="I2" s="395"/>
      <c r="J2" s="395"/>
    </row>
    <row r="3" spans="1:10" ht="51.75" customHeight="1" thickBot="1" x14ac:dyDescent="0.3">
      <c r="A3" s="396" t="s">
        <v>37</v>
      </c>
      <c r="B3" s="397"/>
      <c r="C3" s="400" t="s">
        <v>3</v>
      </c>
      <c r="D3" s="401"/>
      <c r="E3" s="401"/>
      <c r="F3" s="401"/>
      <c r="G3" s="401"/>
      <c r="H3" s="401"/>
      <c r="I3" s="401"/>
      <c r="J3" s="402"/>
    </row>
    <row r="4" spans="1:10" ht="48" customHeight="1" thickBot="1" x14ac:dyDescent="0.3">
      <c r="A4" s="398"/>
      <c r="B4" s="399"/>
      <c r="C4" s="103" t="s">
        <v>4</v>
      </c>
      <c r="D4" s="104" t="s">
        <v>5</v>
      </c>
      <c r="E4" s="104" t="s">
        <v>6</v>
      </c>
      <c r="F4" s="104" t="s">
        <v>7</v>
      </c>
      <c r="G4" s="104" t="s">
        <v>8</v>
      </c>
      <c r="H4" s="104" t="s">
        <v>9</v>
      </c>
      <c r="I4" s="105" t="s">
        <v>10</v>
      </c>
      <c r="J4" s="106" t="s">
        <v>11</v>
      </c>
    </row>
    <row r="5" spans="1:10" ht="25.5" customHeight="1" x14ac:dyDescent="0.25">
      <c r="A5" s="403" t="s">
        <v>12</v>
      </c>
      <c r="B5" s="61" t="s">
        <v>21</v>
      </c>
      <c r="C5" s="107">
        <v>603</v>
      </c>
      <c r="D5" s="107">
        <v>843</v>
      </c>
      <c r="E5" s="107">
        <v>112</v>
      </c>
      <c r="F5" s="107">
        <v>170</v>
      </c>
      <c r="G5" s="107" t="s">
        <v>14</v>
      </c>
      <c r="H5" s="107" t="s">
        <v>14</v>
      </c>
      <c r="I5" s="108">
        <v>4</v>
      </c>
      <c r="J5" s="109">
        <f>SUM(C5:I5)</f>
        <v>1732</v>
      </c>
    </row>
    <row r="6" spans="1:10" ht="25.5" customHeight="1" x14ac:dyDescent="0.25">
      <c r="A6" s="404"/>
      <c r="B6" s="66" t="s">
        <v>32</v>
      </c>
      <c r="C6" s="76">
        <f>C5/C$11</f>
        <v>0.77706185567010311</v>
      </c>
      <c r="D6" s="76">
        <f>D5/D$11</f>
        <v>0.82809430255402749</v>
      </c>
      <c r="E6" s="76">
        <f>E5/E$11</f>
        <v>0.76712328767123283</v>
      </c>
      <c r="F6" s="76">
        <f>F5/F$11</f>
        <v>0.74235807860262004</v>
      </c>
      <c r="G6" s="76" t="s">
        <v>16</v>
      </c>
      <c r="H6" s="77" t="s">
        <v>16</v>
      </c>
      <c r="I6" s="78">
        <f>I5/I$11</f>
        <v>0.8</v>
      </c>
      <c r="J6" s="110">
        <f>J5/J$11</f>
        <v>0.79668813247470105</v>
      </c>
    </row>
    <row r="7" spans="1:10" ht="25.5" customHeight="1" x14ac:dyDescent="0.25">
      <c r="A7" s="405" t="s">
        <v>17</v>
      </c>
      <c r="B7" s="111" t="s">
        <v>21</v>
      </c>
      <c r="C7" s="112">
        <v>173</v>
      </c>
      <c r="D7" s="112">
        <v>175</v>
      </c>
      <c r="E7" s="112">
        <v>34</v>
      </c>
      <c r="F7" s="112">
        <v>59</v>
      </c>
      <c r="G7" s="112" t="s">
        <v>14</v>
      </c>
      <c r="H7" s="112" t="s">
        <v>14</v>
      </c>
      <c r="I7" s="113">
        <v>1</v>
      </c>
      <c r="J7" s="114">
        <f>SUM(C7:I7)</f>
        <v>442</v>
      </c>
    </row>
    <row r="8" spans="1:10" ht="25.5" customHeight="1" x14ac:dyDescent="0.25">
      <c r="A8" s="404"/>
      <c r="B8" s="66" t="s">
        <v>32</v>
      </c>
      <c r="C8" s="76">
        <f>C7/C$11</f>
        <v>0.22293814432989692</v>
      </c>
      <c r="D8" s="76">
        <f>D7/D$11</f>
        <v>0.17190569744597251</v>
      </c>
      <c r="E8" s="76">
        <f>E7/E$11</f>
        <v>0.23287671232876711</v>
      </c>
      <c r="F8" s="76">
        <f>F7/F$11</f>
        <v>0.2576419213973799</v>
      </c>
      <c r="G8" s="76" t="s">
        <v>16</v>
      </c>
      <c r="H8" s="77" t="s">
        <v>16</v>
      </c>
      <c r="I8" s="78">
        <f>I7/I$11</f>
        <v>0.2</v>
      </c>
      <c r="J8" s="110">
        <f>J7/J$11</f>
        <v>0.20331186752529898</v>
      </c>
    </row>
    <row r="9" spans="1:10" ht="25.5" customHeight="1" x14ac:dyDescent="0.25">
      <c r="A9" s="406" t="s">
        <v>18</v>
      </c>
      <c r="B9" s="71" t="s">
        <v>21</v>
      </c>
      <c r="C9" s="115">
        <v>0</v>
      </c>
      <c r="D9" s="115">
        <v>0</v>
      </c>
      <c r="E9" s="115">
        <v>0</v>
      </c>
      <c r="F9" s="115">
        <v>0</v>
      </c>
      <c r="G9" s="115" t="s">
        <v>14</v>
      </c>
      <c r="H9" s="115" t="s">
        <v>14</v>
      </c>
      <c r="I9" s="116">
        <v>0</v>
      </c>
      <c r="J9" s="117">
        <v>0</v>
      </c>
    </row>
    <row r="10" spans="1:10" ht="25.5" customHeight="1" thickBot="1" x14ac:dyDescent="0.3">
      <c r="A10" s="407"/>
      <c r="B10" s="84" t="s">
        <v>32</v>
      </c>
      <c r="C10" s="118">
        <f>C9/C$11</f>
        <v>0</v>
      </c>
      <c r="D10" s="118">
        <f>D9/D$11</f>
        <v>0</v>
      </c>
      <c r="E10" s="118">
        <f>E9/E$11</f>
        <v>0</v>
      </c>
      <c r="F10" s="118">
        <f>F9/F$11</f>
        <v>0</v>
      </c>
      <c r="G10" s="118" t="s">
        <v>16</v>
      </c>
      <c r="H10" s="118" t="s">
        <v>16</v>
      </c>
      <c r="I10" s="119">
        <f>I9/I$11</f>
        <v>0</v>
      </c>
      <c r="J10" s="119">
        <f>J9/J$11</f>
        <v>0</v>
      </c>
    </row>
    <row r="11" spans="1:10" ht="25.5" customHeight="1" x14ac:dyDescent="0.25">
      <c r="A11" s="396" t="s">
        <v>38</v>
      </c>
      <c r="B11" s="61" t="s">
        <v>21</v>
      </c>
      <c r="C11" s="120">
        <f>C5+C7+C9</f>
        <v>776</v>
      </c>
      <c r="D11" s="120">
        <f>D5+D7+D9</f>
        <v>1018</v>
      </c>
      <c r="E11" s="120">
        <f>E5+E7+E9</f>
        <v>146</v>
      </c>
      <c r="F11" s="120">
        <f>F5+F7+F9</f>
        <v>229</v>
      </c>
      <c r="G11" s="120" t="s">
        <v>14</v>
      </c>
      <c r="H11" s="120" t="s">
        <v>14</v>
      </c>
      <c r="I11" s="121">
        <f>I5+I7+I9</f>
        <v>5</v>
      </c>
      <c r="J11" s="122">
        <f>J5+J7+J9</f>
        <v>2174</v>
      </c>
    </row>
    <row r="12" spans="1:10" ht="25.5" customHeight="1" thickBot="1" x14ac:dyDescent="0.3">
      <c r="A12" s="408"/>
      <c r="B12" s="84" t="s">
        <v>32</v>
      </c>
      <c r="C12" s="86">
        <f t="shared" ref="C12:I12" si="0">C11/C$11</f>
        <v>1</v>
      </c>
      <c r="D12" s="86">
        <f t="shared" si="0"/>
        <v>1</v>
      </c>
      <c r="E12" s="86">
        <f t="shared" si="0"/>
        <v>1</v>
      </c>
      <c r="F12" s="86">
        <f t="shared" si="0"/>
        <v>1</v>
      </c>
      <c r="G12" s="86" t="s">
        <v>16</v>
      </c>
      <c r="H12" s="86" t="s">
        <v>16</v>
      </c>
      <c r="I12" s="88">
        <f t="shared" si="0"/>
        <v>1</v>
      </c>
      <c r="J12" s="123">
        <f>J11/J$11</f>
        <v>1</v>
      </c>
    </row>
    <row r="13" spans="1:10" ht="36" customHeight="1" thickBot="1" x14ac:dyDescent="0.3">
      <c r="A13" s="124"/>
      <c r="B13" s="90"/>
      <c r="C13" s="91"/>
      <c r="D13" s="91"/>
      <c r="E13" s="91"/>
      <c r="F13" s="91"/>
      <c r="G13" s="91"/>
      <c r="H13" s="91"/>
      <c r="I13" s="91"/>
      <c r="J13" s="91"/>
    </row>
    <row r="14" spans="1:10" ht="41.25" customHeight="1" thickBot="1" x14ac:dyDescent="0.3">
      <c r="A14" s="125" t="s">
        <v>20</v>
      </c>
      <c r="B14" s="126" t="s">
        <v>21</v>
      </c>
      <c r="C14" s="127">
        <v>2</v>
      </c>
      <c r="D14" s="127">
        <v>0</v>
      </c>
      <c r="E14" s="127">
        <v>0</v>
      </c>
      <c r="F14" s="127">
        <v>0</v>
      </c>
      <c r="G14" s="127" t="s">
        <v>14</v>
      </c>
      <c r="H14" s="127" t="s">
        <v>39</v>
      </c>
      <c r="I14" s="128">
        <v>0</v>
      </c>
      <c r="J14" s="129">
        <f>SUM(C14:I14)</f>
        <v>2</v>
      </c>
    </row>
    <row r="15" spans="1:10" ht="51" customHeight="1" thickBot="1" x14ac:dyDescent="0.3">
      <c r="A15" s="130" t="s">
        <v>40</v>
      </c>
      <c r="B15" s="126" t="s">
        <v>21</v>
      </c>
      <c r="C15" s="131">
        <f>+C11+C14</f>
        <v>778</v>
      </c>
      <c r="D15" s="131">
        <f>D5+D7+D9+D14</f>
        <v>1018</v>
      </c>
      <c r="E15" s="131">
        <f>E5+E7+E9+E14</f>
        <v>146</v>
      </c>
      <c r="F15" s="131">
        <f>F5+F7+F9+F14</f>
        <v>229</v>
      </c>
      <c r="G15" s="131" t="s">
        <v>39</v>
      </c>
      <c r="H15" s="131" t="s">
        <v>39</v>
      </c>
      <c r="I15" s="132">
        <f>I5+I7+I9+I14</f>
        <v>5</v>
      </c>
      <c r="J15" s="133">
        <f>SUM(C15:I15)</f>
        <v>2176</v>
      </c>
    </row>
    <row r="16" spans="1:10" ht="38.25" customHeight="1" thickBot="1" x14ac:dyDescent="0.3">
      <c r="A16" s="134"/>
      <c r="B16" s="90"/>
      <c r="C16" s="135"/>
      <c r="D16" s="135"/>
      <c r="E16" s="135"/>
      <c r="F16" s="135"/>
      <c r="G16" s="136"/>
      <c r="H16" s="135"/>
      <c r="I16" s="135"/>
      <c r="J16" s="137"/>
    </row>
    <row r="17" spans="1:10" ht="51" customHeight="1" thickBot="1" x14ac:dyDescent="0.3">
      <c r="A17" s="130" t="s">
        <v>41</v>
      </c>
      <c r="B17" s="138" t="s">
        <v>15</v>
      </c>
      <c r="C17" s="139">
        <f t="shared" ref="C17:J17" si="1">C15/C19</f>
        <v>0.41077085533262936</v>
      </c>
      <c r="D17" s="139">
        <f t="shared" si="1"/>
        <v>0.18716675859533002</v>
      </c>
      <c r="E17" s="139">
        <f t="shared" si="1"/>
        <v>0.91823899371069184</v>
      </c>
      <c r="F17" s="139">
        <f t="shared" si="1"/>
        <v>0.57393483709273185</v>
      </c>
      <c r="G17" s="140" t="s">
        <v>16</v>
      </c>
      <c r="H17" s="140" t="s">
        <v>16</v>
      </c>
      <c r="I17" s="141">
        <f t="shared" si="1"/>
        <v>6.7567567567567571E-2</v>
      </c>
      <c r="J17" s="142">
        <f t="shared" si="1"/>
        <v>0.26510721247563351</v>
      </c>
    </row>
    <row r="18" spans="1:10" ht="37.5" customHeight="1" thickBot="1" x14ac:dyDescent="0.3">
      <c r="A18" s="124"/>
      <c r="B18" s="90"/>
      <c r="C18" s="91"/>
      <c r="D18" s="91"/>
      <c r="E18" s="91"/>
      <c r="F18" s="91"/>
      <c r="G18" s="91"/>
      <c r="H18" s="91"/>
      <c r="I18" s="91"/>
      <c r="J18" s="91"/>
    </row>
    <row r="19" spans="1:10" ht="51" customHeight="1" thickBot="1" x14ac:dyDescent="0.3">
      <c r="A19" s="130" t="s">
        <v>42</v>
      </c>
      <c r="B19" s="126" t="s">
        <v>21</v>
      </c>
      <c r="C19" s="131">
        <v>1894</v>
      </c>
      <c r="D19" s="131">
        <v>5439</v>
      </c>
      <c r="E19" s="131">
        <v>159</v>
      </c>
      <c r="F19" s="131">
        <v>399</v>
      </c>
      <c r="G19" s="131" t="s">
        <v>14</v>
      </c>
      <c r="H19" s="131">
        <v>243</v>
      </c>
      <c r="I19" s="132">
        <v>74</v>
      </c>
      <c r="J19" s="133">
        <f>SUM(C19:I19)</f>
        <v>8208</v>
      </c>
    </row>
    <row r="20" spans="1:10" ht="57.75" customHeight="1" thickBot="1" x14ac:dyDescent="0.3"/>
    <row r="21" spans="1:10" ht="49.5" customHeight="1" x14ac:dyDescent="0.25">
      <c r="A21" s="371" t="s">
        <v>23</v>
      </c>
      <c r="B21" s="372"/>
      <c r="C21" s="372"/>
      <c r="D21" s="93"/>
      <c r="E21" s="93"/>
      <c r="F21" s="93"/>
      <c r="G21" s="93"/>
      <c r="H21" s="93"/>
      <c r="I21" s="93"/>
      <c r="J21" s="94"/>
    </row>
    <row r="22" spans="1:10" ht="45" customHeight="1" x14ac:dyDescent="0.25">
      <c r="A22" s="389" t="s">
        <v>24</v>
      </c>
      <c r="B22" s="390"/>
      <c r="C22" s="45">
        <v>3</v>
      </c>
      <c r="D22" s="95">
        <v>5</v>
      </c>
      <c r="E22" s="95">
        <v>1</v>
      </c>
      <c r="F22" s="95">
        <v>1</v>
      </c>
      <c r="G22" s="95">
        <v>0</v>
      </c>
      <c r="H22" s="95">
        <v>0</v>
      </c>
      <c r="I22" s="95">
        <v>1</v>
      </c>
      <c r="J22" s="96">
        <f>SUM(C22:I22)</f>
        <v>11</v>
      </c>
    </row>
    <row r="23" spans="1:10" ht="45" customHeight="1" thickBot="1" x14ac:dyDescent="0.3">
      <c r="A23" s="391" t="s">
        <v>25</v>
      </c>
      <c r="B23" s="392"/>
      <c r="C23" s="97">
        <v>3</v>
      </c>
      <c r="D23" s="98">
        <v>12</v>
      </c>
      <c r="E23" s="98">
        <v>1</v>
      </c>
      <c r="F23" s="98">
        <v>1</v>
      </c>
      <c r="G23" s="98">
        <v>0</v>
      </c>
      <c r="H23" s="98">
        <v>1</v>
      </c>
      <c r="I23" s="99">
        <v>1</v>
      </c>
      <c r="J23" s="100">
        <f>SUM(C23:I23)</f>
        <v>19</v>
      </c>
    </row>
    <row r="24" spans="1:10" ht="31.5" customHeight="1" x14ac:dyDescent="0.25">
      <c r="A24" s="52" t="s">
        <v>26</v>
      </c>
      <c r="B24" s="53"/>
      <c r="C24" s="54"/>
      <c r="D24" s="54"/>
      <c r="E24" s="54"/>
      <c r="F24" s="54"/>
      <c r="G24" s="54"/>
      <c r="H24" s="54"/>
      <c r="I24" s="54"/>
      <c r="J24" s="54"/>
    </row>
    <row r="25" spans="1:10" ht="16.5" customHeight="1" x14ac:dyDescent="0.25">
      <c r="B25" s="53"/>
      <c r="C25" s="101"/>
      <c r="D25" s="101"/>
      <c r="E25" s="101"/>
      <c r="F25" s="101"/>
      <c r="G25" s="101"/>
      <c r="H25" s="101"/>
      <c r="I25" s="101"/>
      <c r="J25" s="101"/>
    </row>
    <row r="26" spans="1:10" ht="45" customHeight="1" x14ac:dyDescent="0.25">
      <c r="A26" s="393" t="s">
        <v>43</v>
      </c>
      <c r="B26" s="393"/>
      <c r="C26" s="393"/>
      <c r="D26" s="393"/>
      <c r="E26" s="393"/>
      <c r="F26" s="393"/>
      <c r="G26" s="393"/>
      <c r="H26" s="393"/>
      <c r="I26" s="393"/>
      <c r="J26" s="393"/>
    </row>
  </sheetData>
  <mergeCells count="12">
    <mergeCell ref="A26:J26"/>
    <mergeCell ref="A1:J1"/>
    <mergeCell ref="A2:J2"/>
    <mergeCell ref="A3:B4"/>
    <mergeCell ref="C3:J3"/>
    <mergeCell ref="A5:A6"/>
    <mergeCell ref="A7:A8"/>
    <mergeCell ref="A9:A10"/>
    <mergeCell ref="A11:A12"/>
    <mergeCell ref="A21:C21"/>
    <mergeCell ref="A22:B22"/>
    <mergeCell ref="A23:B23"/>
  </mergeCells>
  <pageMargins left="0.70866141732283472" right="0.70866141732283472" top="0.74803149606299213" bottom="0.74803149606299213" header="0.31496062992125984" footer="0.31496062992125984"/>
  <pageSetup paperSize="9" scale="50" orientation="landscape" r:id="rId1"/>
  <headerFooter>
    <oddFooter>&amp;L&amp;F&amp;C&amp;A&amp;R&amp;P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Z40"/>
  <sheetViews>
    <sheetView topLeftCell="A29" zoomScale="51" zoomScaleNormal="51" zoomScaleSheetLayoutView="71" workbookViewId="0">
      <selection activeCell="A40" sqref="A40:J40"/>
    </sheetView>
  </sheetViews>
  <sheetFormatPr baseColWidth="10" defaultColWidth="11.42578125" defaultRowHeight="15" x14ac:dyDescent="0.25"/>
  <cols>
    <col min="1" max="1" width="36.7109375" customWidth="1"/>
    <col min="2" max="2" width="9.42578125" style="55" customWidth="1"/>
    <col min="3" max="4" width="13.140625" style="55" customWidth="1"/>
    <col min="5" max="26" width="13.140625" customWidth="1"/>
    <col min="27" max="16384" width="11.42578125" style="143"/>
  </cols>
  <sheetData>
    <row r="1" spans="1:26" ht="58.5" customHeight="1" x14ac:dyDescent="0.25">
      <c r="A1" s="409" t="s">
        <v>44</v>
      </c>
      <c r="B1" s="409"/>
      <c r="C1" s="409"/>
      <c r="D1" s="409"/>
      <c r="E1" s="409"/>
      <c r="F1" s="409"/>
      <c r="G1" s="409"/>
      <c r="H1" s="409"/>
      <c r="I1" s="409"/>
      <c r="J1" s="409"/>
      <c r="K1" s="409"/>
      <c r="L1" s="409"/>
      <c r="M1" s="409"/>
      <c r="N1" s="409"/>
      <c r="O1" s="409"/>
      <c r="P1" s="409"/>
      <c r="Q1" s="409"/>
      <c r="R1" s="409"/>
      <c r="S1" s="409"/>
      <c r="T1" s="409"/>
      <c r="U1" s="409"/>
      <c r="V1" s="409"/>
      <c r="W1" s="409"/>
      <c r="X1" s="409"/>
      <c r="Y1" s="409"/>
      <c r="Z1" s="409"/>
    </row>
    <row r="2" spans="1:26" ht="32.25" thickBot="1" x14ac:dyDescent="0.3">
      <c r="A2" s="409" t="s">
        <v>45</v>
      </c>
      <c r="B2" s="410"/>
      <c r="C2" s="410"/>
      <c r="D2" s="410"/>
      <c r="E2" s="410"/>
      <c r="F2" s="410"/>
      <c r="G2" s="410"/>
      <c r="H2" s="410"/>
      <c r="I2" s="410"/>
      <c r="J2" s="410"/>
      <c r="K2" s="410"/>
      <c r="L2" s="410"/>
      <c r="M2" s="410"/>
      <c r="N2" s="410"/>
      <c r="O2" s="410"/>
      <c r="P2" s="410"/>
      <c r="Q2" s="410"/>
      <c r="R2" s="410"/>
      <c r="S2" s="410"/>
      <c r="T2" s="410"/>
      <c r="U2" s="410"/>
      <c r="V2" s="410"/>
      <c r="W2" s="410"/>
      <c r="X2" s="410"/>
      <c r="Y2" s="410"/>
      <c r="Z2" s="410"/>
    </row>
    <row r="3" spans="1:26" ht="51.75" customHeight="1" thickBot="1" x14ac:dyDescent="0.3">
      <c r="A3" s="411" t="s">
        <v>46</v>
      </c>
      <c r="B3" s="412"/>
      <c r="C3" s="417" t="s">
        <v>3</v>
      </c>
      <c r="D3" s="418"/>
      <c r="E3" s="418"/>
      <c r="F3" s="418"/>
      <c r="G3" s="418"/>
      <c r="H3" s="418"/>
      <c r="I3" s="418"/>
      <c r="J3" s="418"/>
      <c r="K3" s="418"/>
      <c r="L3" s="418"/>
      <c r="M3" s="418"/>
      <c r="N3" s="418"/>
      <c r="O3" s="418"/>
      <c r="P3" s="418"/>
      <c r="Q3" s="418"/>
      <c r="R3" s="418"/>
      <c r="S3" s="418"/>
      <c r="T3" s="418"/>
      <c r="U3" s="418"/>
      <c r="V3" s="418"/>
      <c r="W3" s="418"/>
      <c r="X3" s="418"/>
      <c r="Y3" s="418"/>
      <c r="Z3" s="419"/>
    </row>
    <row r="4" spans="1:26" ht="66" customHeight="1" x14ac:dyDescent="0.25">
      <c r="A4" s="413"/>
      <c r="B4" s="414"/>
      <c r="C4" s="420" t="s">
        <v>47</v>
      </c>
      <c r="D4" s="421"/>
      <c r="E4" s="422"/>
      <c r="F4" s="420" t="s">
        <v>5</v>
      </c>
      <c r="G4" s="421"/>
      <c r="H4" s="422"/>
      <c r="I4" s="423" t="s">
        <v>6</v>
      </c>
      <c r="J4" s="421"/>
      <c r="K4" s="422"/>
      <c r="L4" s="423" t="s">
        <v>7</v>
      </c>
      <c r="M4" s="421"/>
      <c r="N4" s="422"/>
      <c r="O4" s="423" t="s">
        <v>8</v>
      </c>
      <c r="P4" s="421"/>
      <c r="Q4" s="422"/>
      <c r="R4" s="420" t="s">
        <v>48</v>
      </c>
      <c r="S4" s="421"/>
      <c r="T4" s="422"/>
      <c r="U4" s="423" t="s">
        <v>10</v>
      </c>
      <c r="V4" s="421"/>
      <c r="W4" s="422"/>
      <c r="X4" s="423" t="s">
        <v>11</v>
      </c>
      <c r="Y4" s="421"/>
      <c r="Z4" s="422"/>
    </row>
    <row r="5" spans="1:26" ht="48" customHeight="1" thickBot="1" x14ac:dyDescent="0.3">
      <c r="A5" s="415"/>
      <c r="B5" s="416"/>
      <c r="C5" s="144" t="s">
        <v>12</v>
      </c>
      <c r="D5" s="145" t="s">
        <v>17</v>
      </c>
      <c r="E5" s="146" t="s">
        <v>49</v>
      </c>
      <c r="F5" s="144" t="s">
        <v>12</v>
      </c>
      <c r="G5" s="145" t="s">
        <v>17</v>
      </c>
      <c r="H5" s="146" t="s">
        <v>49</v>
      </c>
      <c r="I5" s="144" t="s">
        <v>12</v>
      </c>
      <c r="J5" s="145" t="s">
        <v>17</v>
      </c>
      <c r="K5" s="146" t="s">
        <v>49</v>
      </c>
      <c r="L5" s="144" t="s">
        <v>12</v>
      </c>
      <c r="M5" s="145" t="s">
        <v>17</v>
      </c>
      <c r="N5" s="146" t="s">
        <v>49</v>
      </c>
      <c r="O5" s="144" t="s">
        <v>12</v>
      </c>
      <c r="P5" s="145" t="s">
        <v>17</v>
      </c>
      <c r="Q5" s="146" t="s">
        <v>49</v>
      </c>
      <c r="R5" s="144" t="s">
        <v>12</v>
      </c>
      <c r="S5" s="145" t="s">
        <v>17</v>
      </c>
      <c r="T5" s="146" t="s">
        <v>49</v>
      </c>
      <c r="U5" s="144" t="s">
        <v>12</v>
      </c>
      <c r="V5" s="145" t="s">
        <v>17</v>
      </c>
      <c r="W5" s="146" t="s">
        <v>49</v>
      </c>
      <c r="X5" s="144" t="s">
        <v>12</v>
      </c>
      <c r="Y5" s="145" t="s">
        <v>17</v>
      </c>
      <c r="Z5" s="146" t="s">
        <v>49</v>
      </c>
    </row>
    <row r="6" spans="1:26" ht="34.5" customHeight="1" x14ac:dyDescent="0.25">
      <c r="A6" s="425" t="s">
        <v>50</v>
      </c>
      <c r="B6" s="147" t="s">
        <v>13</v>
      </c>
      <c r="C6" s="148">
        <v>4</v>
      </c>
      <c r="D6" s="149">
        <v>1</v>
      </c>
      <c r="E6" s="150">
        <f>+D6+C6</f>
        <v>5</v>
      </c>
      <c r="F6" s="148">
        <v>5</v>
      </c>
      <c r="G6" s="149">
        <v>0</v>
      </c>
      <c r="H6" s="150">
        <f>+G6+F6</f>
        <v>5</v>
      </c>
      <c r="I6" s="148">
        <v>0</v>
      </c>
      <c r="J6" s="149">
        <v>0</v>
      </c>
      <c r="K6" s="150">
        <f>+J6+I6</f>
        <v>0</v>
      </c>
      <c r="L6" s="148">
        <v>1</v>
      </c>
      <c r="M6" s="149">
        <v>2</v>
      </c>
      <c r="N6" s="150">
        <f>+M6+L6</f>
        <v>3</v>
      </c>
      <c r="O6" s="148" t="s">
        <v>14</v>
      </c>
      <c r="P6" s="149" t="s">
        <v>14</v>
      </c>
      <c r="Q6" s="150" t="s">
        <v>14</v>
      </c>
      <c r="R6" s="148" t="s">
        <v>14</v>
      </c>
      <c r="S6" s="149" t="s">
        <v>14</v>
      </c>
      <c r="T6" s="150" t="s">
        <v>14</v>
      </c>
      <c r="U6" s="148">
        <v>0</v>
      </c>
      <c r="V6" s="149">
        <v>0</v>
      </c>
      <c r="W6" s="150">
        <f>+V6+U6</f>
        <v>0</v>
      </c>
      <c r="X6" s="148">
        <f>+C6+F6+I6+L6+U6</f>
        <v>10</v>
      </c>
      <c r="Y6" s="149">
        <f>+D6+G6+J6+M6+V6</f>
        <v>3</v>
      </c>
      <c r="Z6" s="150">
        <f>+Y6+X6</f>
        <v>13</v>
      </c>
    </row>
    <row r="7" spans="1:26" ht="31.9" customHeight="1" x14ac:dyDescent="0.25">
      <c r="A7" s="424"/>
      <c r="B7" s="151" t="s">
        <v>15</v>
      </c>
      <c r="C7" s="152">
        <f t="shared" ref="C7:Z21" si="0">C6/C$28</f>
        <v>2.9962546816479402E-3</v>
      </c>
      <c r="D7" s="153">
        <f t="shared" si="0"/>
        <v>2.9411764705882353E-3</v>
      </c>
      <c r="E7" s="154">
        <f t="shared" si="0"/>
        <v>2.9850746268656717E-3</v>
      </c>
      <c r="F7" s="152">
        <f t="shared" si="0"/>
        <v>2.270663033605813E-3</v>
      </c>
      <c r="G7" s="153">
        <f t="shared" si="0"/>
        <v>0</v>
      </c>
      <c r="H7" s="154">
        <f t="shared" si="0"/>
        <v>1.8740629685157421E-3</v>
      </c>
      <c r="I7" s="152">
        <f t="shared" si="0"/>
        <v>0</v>
      </c>
      <c r="J7" s="153">
        <f t="shared" si="0"/>
        <v>0</v>
      </c>
      <c r="K7" s="154">
        <f t="shared" si="0"/>
        <v>0</v>
      </c>
      <c r="L7" s="152">
        <f t="shared" si="0"/>
        <v>3.4602076124567475E-3</v>
      </c>
      <c r="M7" s="153">
        <f t="shared" si="0"/>
        <v>2.247191011235955E-2</v>
      </c>
      <c r="N7" s="154">
        <f t="shared" si="0"/>
        <v>7.9365079365079361E-3</v>
      </c>
      <c r="O7" s="152" t="s">
        <v>16</v>
      </c>
      <c r="P7" s="153" t="s">
        <v>16</v>
      </c>
      <c r="Q7" s="154" t="s">
        <v>16</v>
      </c>
      <c r="R7" s="152" t="s">
        <v>16</v>
      </c>
      <c r="S7" s="153" t="s">
        <v>16</v>
      </c>
      <c r="T7" s="154" t="s">
        <v>16</v>
      </c>
      <c r="U7" s="152">
        <f t="shared" si="0"/>
        <v>0</v>
      </c>
      <c r="V7" s="153">
        <f t="shared" si="0"/>
        <v>0</v>
      </c>
      <c r="W7" s="154">
        <f t="shared" si="0"/>
        <v>0</v>
      </c>
      <c r="X7" s="152">
        <f t="shared" si="0"/>
        <v>2.4987506246876563E-3</v>
      </c>
      <c r="Y7" s="153">
        <f t="shared" si="0"/>
        <v>3.1914893617021275E-3</v>
      </c>
      <c r="Z7" s="154">
        <f t="shared" si="0"/>
        <v>2.6305139619587211E-3</v>
      </c>
    </row>
    <row r="8" spans="1:26" ht="28.5" customHeight="1" x14ac:dyDescent="0.25">
      <c r="A8" s="426" t="s">
        <v>51</v>
      </c>
      <c r="B8" s="155" t="s">
        <v>13</v>
      </c>
      <c r="C8" s="156">
        <v>157</v>
      </c>
      <c r="D8" s="157">
        <v>65</v>
      </c>
      <c r="E8" s="158">
        <f>+D8+C8</f>
        <v>222</v>
      </c>
      <c r="F8" s="156">
        <v>175</v>
      </c>
      <c r="G8" s="157">
        <v>31</v>
      </c>
      <c r="H8" s="158">
        <f>+G8+F8</f>
        <v>206</v>
      </c>
      <c r="I8" s="156">
        <v>32</v>
      </c>
      <c r="J8" s="157">
        <v>7</v>
      </c>
      <c r="K8" s="158">
        <f>+J8+I8</f>
        <v>39</v>
      </c>
      <c r="L8" s="156">
        <v>48</v>
      </c>
      <c r="M8" s="157">
        <v>16</v>
      </c>
      <c r="N8" s="158">
        <f>+M8+L8</f>
        <v>64</v>
      </c>
      <c r="O8" s="156" t="s">
        <v>14</v>
      </c>
      <c r="P8" s="157" t="s">
        <v>14</v>
      </c>
      <c r="Q8" s="158" t="s">
        <v>14</v>
      </c>
      <c r="R8" s="156" t="s">
        <v>14</v>
      </c>
      <c r="S8" s="157" t="s">
        <v>14</v>
      </c>
      <c r="T8" s="158" t="s">
        <v>14</v>
      </c>
      <c r="U8" s="156">
        <v>8</v>
      </c>
      <c r="V8" s="157">
        <v>2</v>
      </c>
      <c r="W8" s="158">
        <f>+V8+U8</f>
        <v>10</v>
      </c>
      <c r="X8" s="156">
        <f>+C8+F8+I8+L8+U8</f>
        <v>420</v>
      </c>
      <c r="Y8" s="157">
        <f>+D8+G8+J8+M8+V8</f>
        <v>121</v>
      </c>
      <c r="Z8" s="158">
        <f>+Y8+X8</f>
        <v>541</v>
      </c>
    </row>
    <row r="9" spans="1:26" ht="31.5" customHeight="1" x14ac:dyDescent="0.25">
      <c r="A9" s="424"/>
      <c r="B9" s="151" t="s">
        <v>15</v>
      </c>
      <c r="C9" s="152">
        <f t="shared" ref="C9:Y9" si="1">C8/C$28</f>
        <v>0.11760299625468165</v>
      </c>
      <c r="D9" s="153">
        <f t="shared" si="1"/>
        <v>0.19117647058823528</v>
      </c>
      <c r="E9" s="154">
        <f t="shared" si="1"/>
        <v>0.13253731343283581</v>
      </c>
      <c r="F9" s="152">
        <f t="shared" si="1"/>
        <v>7.9473206176203445E-2</v>
      </c>
      <c r="G9" s="153">
        <f t="shared" si="1"/>
        <v>6.652360515021459E-2</v>
      </c>
      <c r="H9" s="154">
        <f t="shared" si="1"/>
        <v>7.7211394302848582E-2</v>
      </c>
      <c r="I9" s="152">
        <f t="shared" si="1"/>
        <v>0.26666666666666666</v>
      </c>
      <c r="J9" s="153">
        <f t="shared" si="1"/>
        <v>0.22580645161290322</v>
      </c>
      <c r="K9" s="154">
        <f t="shared" si="1"/>
        <v>0.25827814569536423</v>
      </c>
      <c r="L9" s="152">
        <f t="shared" si="1"/>
        <v>0.16608996539792387</v>
      </c>
      <c r="M9" s="153">
        <f t="shared" si="1"/>
        <v>0.1797752808988764</v>
      </c>
      <c r="N9" s="154">
        <f t="shared" si="1"/>
        <v>0.1693121693121693</v>
      </c>
      <c r="O9" s="152" t="s">
        <v>16</v>
      </c>
      <c r="P9" s="153" t="s">
        <v>16</v>
      </c>
      <c r="Q9" s="154" t="s">
        <v>16</v>
      </c>
      <c r="R9" s="152" t="s">
        <v>16</v>
      </c>
      <c r="S9" s="153" t="s">
        <v>16</v>
      </c>
      <c r="T9" s="154" t="s">
        <v>16</v>
      </c>
      <c r="U9" s="152">
        <f t="shared" si="1"/>
        <v>0.14285714285714285</v>
      </c>
      <c r="V9" s="153">
        <f t="shared" si="1"/>
        <v>0.14285714285714285</v>
      </c>
      <c r="W9" s="154">
        <f t="shared" si="1"/>
        <v>0.14285714285714285</v>
      </c>
      <c r="X9" s="152">
        <f t="shared" si="1"/>
        <v>0.10494752623688156</v>
      </c>
      <c r="Y9" s="153">
        <f t="shared" si="1"/>
        <v>0.12872340425531914</v>
      </c>
      <c r="Z9" s="154">
        <f t="shared" si="0"/>
        <v>0.10946985026305139</v>
      </c>
    </row>
    <row r="10" spans="1:26" ht="31.5" customHeight="1" x14ac:dyDescent="0.25">
      <c r="A10" s="426" t="s">
        <v>52</v>
      </c>
      <c r="B10" s="155" t="s">
        <v>13</v>
      </c>
      <c r="C10" s="156">
        <v>169</v>
      </c>
      <c r="D10" s="157">
        <v>39</v>
      </c>
      <c r="E10" s="158">
        <f>+D10+C10</f>
        <v>208</v>
      </c>
      <c r="F10" s="156">
        <v>265</v>
      </c>
      <c r="G10" s="157">
        <v>42</v>
      </c>
      <c r="H10" s="158">
        <f>+G10+F10</f>
        <v>307</v>
      </c>
      <c r="I10" s="156">
        <v>25</v>
      </c>
      <c r="J10" s="157">
        <v>6</v>
      </c>
      <c r="K10" s="158">
        <f>+J10+I10</f>
        <v>31</v>
      </c>
      <c r="L10" s="156">
        <v>34</v>
      </c>
      <c r="M10" s="157">
        <v>13</v>
      </c>
      <c r="N10" s="158">
        <f>+M10+L10</f>
        <v>47</v>
      </c>
      <c r="O10" s="156" t="s">
        <v>14</v>
      </c>
      <c r="P10" s="157" t="s">
        <v>14</v>
      </c>
      <c r="Q10" s="158" t="s">
        <v>14</v>
      </c>
      <c r="R10" s="156" t="s">
        <v>14</v>
      </c>
      <c r="S10" s="157" t="s">
        <v>14</v>
      </c>
      <c r="T10" s="158" t="s">
        <v>14</v>
      </c>
      <c r="U10" s="156">
        <v>3</v>
      </c>
      <c r="V10" s="157">
        <v>1</v>
      </c>
      <c r="W10" s="158">
        <f>+V10+U10</f>
        <v>4</v>
      </c>
      <c r="X10" s="156">
        <f>+C10+F10+I10+L10+U10</f>
        <v>496</v>
      </c>
      <c r="Y10" s="157">
        <f>+D10+G10+J10+M10+V10</f>
        <v>101</v>
      </c>
      <c r="Z10" s="158">
        <f>+Y10+X10</f>
        <v>597</v>
      </c>
    </row>
    <row r="11" spans="1:26" ht="31.5" customHeight="1" x14ac:dyDescent="0.25">
      <c r="A11" s="424"/>
      <c r="B11" s="151" t="s">
        <v>15</v>
      </c>
      <c r="C11" s="152">
        <f t="shared" ref="C11:Y11" si="2">C10/C$28</f>
        <v>0.12659176029962546</v>
      </c>
      <c r="D11" s="153">
        <f t="shared" si="2"/>
        <v>0.11470588235294117</v>
      </c>
      <c r="E11" s="154">
        <f t="shared" si="2"/>
        <v>0.12417910447761193</v>
      </c>
      <c r="F11" s="152">
        <f t="shared" si="2"/>
        <v>0.12034514078110808</v>
      </c>
      <c r="G11" s="153">
        <f t="shared" si="2"/>
        <v>9.012875536480687E-2</v>
      </c>
      <c r="H11" s="154">
        <f t="shared" si="2"/>
        <v>0.11506746626686656</v>
      </c>
      <c r="I11" s="152">
        <f t="shared" si="2"/>
        <v>0.20833333333333334</v>
      </c>
      <c r="J11" s="153">
        <f t="shared" si="2"/>
        <v>0.19354838709677419</v>
      </c>
      <c r="K11" s="154">
        <f t="shared" si="2"/>
        <v>0.20529801324503311</v>
      </c>
      <c r="L11" s="152">
        <f t="shared" si="2"/>
        <v>0.11764705882352941</v>
      </c>
      <c r="M11" s="153">
        <f t="shared" si="2"/>
        <v>0.14606741573033707</v>
      </c>
      <c r="N11" s="154">
        <f t="shared" si="2"/>
        <v>0.12433862433862433</v>
      </c>
      <c r="O11" s="152" t="s">
        <v>16</v>
      </c>
      <c r="P11" s="153" t="s">
        <v>16</v>
      </c>
      <c r="Q11" s="154" t="s">
        <v>16</v>
      </c>
      <c r="R11" s="152" t="s">
        <v>16</v>
      </c>
      <c r="S11" s="153" t="s">
        <v>16</v>
      </c>
      <c r="T11" s="154" t="s">
        <v>16</v>
      </c>
      <c r="U11" s="152">
        <f t="shared" si="2"/>
        <v>5.3571428571428568E-2</v>
      </c>
      <c r="V11" s="153">
        <f t="shared" si="2"/>
        <v>7.1428571428571425E-2</v>
      </c>
      <c r="W11" s="154">
        <f t="shared" si="2"/>
        <v>5.7142857142857141E-2</v>
      </c>
      <c r="X11" s="152">
        <f t="shared" si="2"/>
        <v>0.12393803098450774</v>
      </c>
      <c r="Y11" s="153">
        <f t="shared" si="2"/>
        <v>0.1074468085106383</v>
      </c>
      <c r="Z11" s="154">
        <f t="shared" si="0"/>
        <v>0.1208012950222582</v>
      </c>
    </row>
    <row r="12" spans="1:26" ht="31.5" customHeight="1" x14ac:dyDescent="0.25">
      <c r="A12" s="424" t="s">
        <v>53</v>
      </c>
      <c r="B12" s="155" t="s">
        <v>13</v>
      </c>
      <c r="C12" s="156">
        <v>187</v>
      </c>
      <c r="D12" s="157">
        <v>38</v>
      </c>
      <c r="E12" s="158">
        <f>+D12+C12</f>
        <v>225</v>
      </c>
      <c r="F12" s="156">
        <v>308</v>
      </c>
      <c r="G12" s="157">
        <v>59</v>
      </c>
      <c r="H12" s="158">
        <f>+G12+F12</f>
        <v>367</v>
      </c>
      <c r="I12" s="156">
        <v>19</v>
      </c>
      <c r="J12" s="157">
        <v>5</v>
      </c>
      <c r="K12" s="158">
        <f>+J12+I12</f>
        <v>24</v>
      </c>
      <c r="L12" s="156">
        <v>44</v>
      </c>
      <c r="M12" s="157">
        <v>8</v>
      </c>
      <c r="N12" s="158">
        <f>+M12+L12</f>
        <v>52</v>
      </c>
      <c r="O12" s="156" t="s">
        <v>14</v>
      </c>
      <c r="P12" s="157" t="s">
        <v>14</v>
      </c>
      <c r="Q12" s="158" t="s">
        <v>14</v>
      </c>
      <c r="R12" s="156" t="s">
        <v>14</v>
      </c>
      <c r="S12" s="157" t="s">
        <v>14</v>
      </c>
      <c r="T12" s="158" t="s">
        <v>14</v>
      </c>
      <c r="U12" s="156">
        <v>9</v>
      </c>
      <c r="V12" s="157">
        <v>1</v>
      </c>
      <c r="W12" s="158">
        <f>+V12+U12</f>
        <v>10</v>
      </c>
      <c r="X12" s="156">
        <f>+C12+F12+I12+L12+U12</f>
        <v>567</v>
      </c>
      <c r="Y12" s="157">
        <f>+D12+G12+J12+M12+V12</f>
        <v>111</v>
      </c>
      <c r="Z12" s="158">
        <f>+Y12+X12</f>
        <v>678</v>
      </c>
    </row>
    <row r="13" spans="1:26" ht="31.5" customHeight="1" x14ac:dyDescent="0.25">
      <c r="A13" s="424"/>
      <c r="B13" s="151" t="s">
        <v>15</v>
      </c>
      <c r="C13" s="152">
        <f t="shared" ref="C13:Y13" si="3">C12/C$28</f>
        <v>0.1400749063670412</v>
      </c>
      <c r="D13" s="153">
        <f t="shared" si="3"/>
        <v>0.11176470588235295</v>
      </c>
      <c r="E13" s="154">
        <f t="shared" si="3"/>
        <v>0.13432835820895522</v>
      </c>
      <c r="F13" s="152">
        <f t="shared" si="3"/>
        <v>0.13987284287011809</v>
      </c>
      <c r="G13" s="153">
        <f t="shared" si="3"/>
        <v>0.12660944206008584</v>
      </c>
      <c r="H13" s="154">
        <f t="shared" si="3"/>
        <v>0.13755622188905547</v>
      </c>
      <c r="I13" s="152">
        <f t="shared" si="3"/>
        <v>0.15833333333333333</v>
      </c>
      <c r="J13" s="153">
        <f t="shared" si="3"/>
        <v>0.16129032258064516</v>
      </c>
      <c r="K13" s="154">
        <f t="shared" si="3"/>
        <v>0.15894039735099338</v>
      </c>
      <c r="L13" s="152">
        <f t="shared" si="3"/>
        <v>0.15224913494809689</v>
      </c>
      <c r="M13" s="153">
        <f t="shared" si="3"/>
        <v>8.98876404494382E-2</v>
      </c>
      <c r="N13" s="154">
        <f t="shared" si="3"/>
        <v>0.13756613756613756</v>
      </c>
      <c r="O13" s="152" t="s">
        <v>16</v>
      </c>
      <c r="P13" s="153" t="s">
        <v>16</v>
      </c>
      <c r="Q13" s="154" t="s">
        <v>16</v>
      </c>
      <c r="R13" s="152" t="s">
        <v>16</v>
      </c>
      <c r="S13" s="153" t="s">
        <v>16</v>
      </c>
      <c r="T13" s="154" t="s">
        <v>16</v>
      </c>
      <c r="U13" s="152">
        <f t="shared" si="3"/>
        <v>0.16071428571428573</v>
      </c>
      <c r="V13" s="153">
        <f t="shared" si="3"/>
        <v>7.1428571428571425E-2</v>
      </c>
      <c r="W13" s="154">
        <f t="shared" si="3"/>
        <v>0.14285714285714285</v>
      </c>
      <c r="X13" s="152">
        <f t="shared" si="3"/>
        <v>0.14167916041979012</v>
      </c>
      <c r="Y13" s="153">
        <f t="shared" si="3"/>
        <v>0.11808510638297873</v>
      </c>
      <c r="Z13" s="154">
        <f t="shared" si="0"/>
        <v>0.13719142047753946</v>
      </c>
    </row>
    <row r="14" spans="1:26" ht="31.5" customHeight="1" x14ac:dyDescent="0.25">
      <c r="A14" s="424" t="s">
        <v>54</v>
      </c>
      <c r="B14" s="155" t="s">
        <v>13</v>
      </c>
      <c r="C14" s="156">
        <v>198</v>
      </c>
      <c r="D14" s="157">
        <v>42</v>
      </c>
      <c r="E14" s="158">
        <f>+D14+C14</f>
        <v>240</v>
      </c>
      <c r="F14" s="156">
        <v>360</v>
      </c>
      <c r="G14" s="157">
        <v>64</v>
      </c>
      <c r="H14" s="158">
        <f>+G14+F14</f>
        <v>424</v>
      </c>
      <c r="I14" s="156">
        <v>16</v>
      </c>
      <c r="J14" s="157">
        <v>5</v>
      </c>
      <c r="K14" s="158">
        <f>+J14+I14</f>
        <v>21</v>
      </c>
      <c r="L14" s="156">
        <v>36</v>
      </c>
      <c r="M14" s="157">
        <v>13</v>
      </c>
      <c r="N14" s="158">
        <f>+M14+L14</f>
        <v>49</v>
      </c>
      <c r="O14" s="156" t="s">
        <v>14</v>
      </c>
      <c r="P14" s="157" t="s">
        <v>14</v>
      </c>
      <c r="Q14" s="158" t="s">
        <v>14</v>
      </c>
      <c r="R14" s="156" t="s">
        <v>14</v>
      </c>
      <c r="S14" s="157" t="s">
        <v>14</v>
      </c>
      <c r="T14" s="158" t="s">
        <v>14</v>
      </c>
      <c r="U14" s="156">
        <v>8</v>
      </c>
      <c r="V14" s="157">
        <v>3</v>
      </c>
      <c r="W14" s="158">
        <f>+V14+U14</f>
        <v>11</v>
      </c>
      <c r="X14" s="156">
        <f>+C14+F14+I14+L14+U14</f>
        <v>618</v>
      </c>
      <c r="Y14" s="157">
        <f>+D14+G14+J14+M14+V14</f>
        <v>127</v>
      </c>
      <c r="Z14" s="158">
        <f>+Y14+X14</f>
        <v>745</v>
      </c>
    </row>
    <row r="15" spans="1:26" ht="31.5" customHeight="1" x14ac:dyDescent="0.25">
      <c r="A15" s="424"/>
      <c r="B15" s="151" t="s">
        <v>15</v>
      </c>
      <c r="C15" s="152">
        <f t="shared" ref="C15:Y15" si="4">C14/C$28</f>
        <v>0.14831460674157304</v>
      </c>
      <c r="D15" s="153">
        <f t="shared" si="4"/>
        <v>0.12352941176470589</v>
      </c>
      <c r="E15" s="154">
        <f t="shared" si="4"/>
        <v>0.14328358208955225</v>
      </c>
      <c r="F15" s="152">
        <f t="shared" si="4"/>
        <v>0.16348773841961853</v>
      </c>
      <c r="G15" s="153">
        <f t="shared" si="4"/>
        <v>0.13733905579399142</v>
      </c>
      <c r="H15" s="154">
        <f t="shared" si="4"/>
        <v>0.15892053973013492</v>
      </c>
      <c r="I15" s="152">
        <f t="shared" si="4"/>
        <v>0.13333333333333333</v>
      </c>
      <c r="J15" s="153">
        <f t="shared" si="4"/>
        <v>0.16129032258064516</v>
      </c>
      <c r="K15" s="154">
        <f t="shared" si="4"/>
        <v>0.13907284768211919</v>
      </c>
      <c r="L15" s="152">
        <f t="shared" si="4"/>
        <v>0.1245674740484429</v>
      </c>
      <c r="M15" s="153">
        <f t="shared" si="4"/>
        <v>0.14606741573033707</v>
      </c>
      <c r="N15" s="154">
        <f t="shared" si="4"/>
        <v>0.12962962962962962</v>
      </c>
      <c r="O15" s="152" t="s">
        <v>16</v>
      </c>
      <c r="P15" s="153" t="s">
        <v>16</v>
      </c>
      <c r="Q15" s="154" t="s">
        <v>16</v>
      </c>
      <c r="R15" s="152" t="s">
        <v>16</v>
      </c>
      <c r="S15" s="153" t="s">
        <v>16</v>
      </c>
      <c r="T15" s="154" t="s">
        <v>16</v>
      </c>
      <c r="U15" s="152">
        <f t="shared" si="4"/>
        <v>0.14285714285714285</v>
      </c>
      <c r="V15" s="153">
        <f t="shared" si="4"/>
        <v>0.21428571428571427</v>
      </c>
      <c r="W15" s="154">
        <f t="shared" si="4"/>
        <v>0.15714285714285714</v>
      </c>
      <c r="X15" s="152">
        <f t="shared" si="4"/>
        <v>0.15442278860569716</v>
      </c>
      <c r="Y15" s="153">
        <f t="shared" si="4"/>
        <v>0.1351063829787234</v>
      </c>
      <c r="Z15" s="154">
        <f t="shared" si="0"/>
        <v>0.15074868474301903</v>
      </c>
    </row>
    <row r="16" spans="1:26" ht="31.5" customHeight="1" x14ac:dyDescent="0.25">
      <c r="A16" s="424" t="s">
        <v>55</v>
      </c>
      <c r="B16" s="155" t="s">
        <v>13</v>
      </c>
      <c r="C16" s="156">
        <v>207</v>
      </c>
      <c r="D16" s="157">
        <v>65</v>
      </c>
      <c r="E16" s="158">
        <f>+D16+C16</f>
        <v>272</v>
      </c>
      <c r="F16" s="156">
        <v>296</v>
      </c>
      <c r="G16" s="157">
        <v>65</v>
      </c>
      <c r="H16" s="158">
        <f>+G16+F16</f>
        <v>361</v>
      </c>
      <c r="I16" s="156">
        <v>14</v>
      </c>
      <c r="J16" s="157">
        <v>4</v>
      </c>
      <c r="K16" s="158">
        <f>+J16+I16</f>
        <v>18</v>
      </c>
      <c r="L16" s="156">
        <v>30</v>
      </c>
      <c r="M16" s="157">
        <v>12</v>
      </c>
      <c r="N16" s="158">
        <f>+M16+L16</f>
        <v>42</v>
      </c>
      <c r="O16" s="156" t="s">
        <v>14</v>
      </c>
      <c r="P16" s="157" t="s">
        <v>14</v>
      </c>
      <c r="Q16" s="158" t="s">
        <v>14</v>
      </c>
      <c r="R16" s="156" t="s">
        <v>14</v>
      </c>
      <c r="S16" s="157" t="s">
        <v>14</v>
      </c>
      <c r="T16" s="158" t="s">
        <v>14</v>
      </c>
      <c r="U16" s="156">
        <v>7</v>
      </c>
      <c r="V16" s="157">
        <v>1</v>
      </c>
      <c r="W16" s="158">
        <f>+V16+U16</f>
        <v>8</v>
      </c>
      <c r="X16" s="156">
        <f>+C16+F16+I16+L16+U16</f>
        <v>554</v>
      </c>
      <c r="Y16" s="157">
        <f>+D16+G16+J16+M16+V16</f>
        <v>147</v>
      </c>
      <c r="Z16" s="158">
        <f>+Y16+X16</f>
        <v>701</v>
      </c>
    </row>
    <row r="17" spans="1:26" ht="31.5" customHeight="1" x14ac:dyDescent="0.25">
      <c r="A17" s="424"/>
      <c r="B17" s="151" t="s">
        <v>15</v>
      </c>
      <c r="C17" s="152">
        <f t="shared" ref="C17:Y17" si="5">C16/C$28</f>
        <v>0.15505617977528091</v>
      </c>
      <c r="D17" s="153">
        <f t="shared" si="5"/>
        <v>0.19117647058823528</v>
      </c>
      <c r="E17" s="154">
        <f t="shared" si="5"/>
        <v>0.16238805970149253</v>
      </c>
      <c r="F17" s="152">
        <f t="shared" si="5"/>
        <v>0.13442325158946411</v>
      </c>
      <c r="G17" s="153">
        <f t="shared" si="5"/>
        <v>0.13948497854077252</v>
      </c>
      <c r="H17" s="154">
        <f t="shared" si="5"/>
        <v>0.13530734632683658</v>
      </c>
      <c r="I17" s="152">
        <f t="shared" si="5"/>
        <v>0.11666666666666667</v>
      </c>
      <c r="J17" s="153">
        <f t="shared" si="5"/>
        <v>0.12903225806451613</v>
      </c>
      <c r="K17" s="154">
        <f t="shared" si="5"/>
        <v>0.11920529801324503</v>
      </c>
      <c r="L17" s="152">
        <f t="shared" si="5"/>
        <v>0.10380622837370242</v>
      </c>
      <c r="M17" s="153">
        <f t="shared" si="5"/>
        <v>0.1348314606741573</v>
      </c>
      <c r="N17" s="154">
        <f t="shared" si="5"/>
        <v>0.1111111111111111</v>
      </c>
      <c r="O17" s="152" t="s">
        <v>16</v>
      </c>
      <c r="P17" s="153" t="s">
        <v>16</v>
      </c>
      <c r="Q17" s="154" t="s">
        <v>16</v>
      </c>
      <c r="R17" s="152" t="s">
        <v>16</v>
      </c>
      <c r="S17" s="153" t="s">
        <v>16</v>
      </c>
      <c r="T17" s="154" t="s">
        <v>16</v>
      </c>
      <c r="U17" s="152">
        <f t="shared" si="5"/>
        <v>0.125</v>
      </c>
      <c r="V17" s="153">
        <f t="shared" si="5"/>
        <v>7.1428571428571425E-2</v>
      </c>
      <c r="W17" s="154">
        <f t="shared" si="5"/>
        <v>0.11428571428571428</v>
      </c>
      <c r="X17" s="152">
        <f t="shared" si="5"/>
        <v>0.13843078460769614</v>
      </c>
      <c r="Y17" s="153">
        <f t="shared" si="5"/>
        <v>0.15638297872340426</v>
      </c>
      <c r="Z17" s="154">
        <f t="shared" si="0"/>
        <v>0.14184540671792797</v>
      </c>
    </row>
    <row r="18" spans="1:26" ht="31.5" customHeight="1" x14ac:dyDescent="0.25">
      <c r="A18" s="424" t="s">
        <v>56</v>
      </c>
      <c r="B18" s="155" t="s">
        <v>13</v>
      </c>
      <c r="C18" s="156">
        <v>215</v>
      </c>
      <c r="D18" s="157">
        <v>31</v>
      </c>
      <c r="E18" s="158">
        <f>+D18+C18</f>
        <v>246</v>
      </c>
      <c r="F18" s="156">
        <v>294</v>
      </c>
      <c r="G18" s="157">
        <v>55</v>
      </c>
      <c r="H18" s="158">
        <f>+G18+F18</f>
        <v>349</v>
      </c>
      <c r="I18" s="156">
        <v>5</v>
      </c>
      <c r="J18" s="157">
        <v>1</v>
      </c>
      <c r="K18" s="158">
        <f>+J18+I18</f>
        <v>6</v>
      </c>
      <c r="L18" s="156">
        <v>37</v>
      </c>
      <c r="M18" s="157">
        <v>9</v>
      </c>
      <c r="N18" s="158">
        <f>+M18+L18</f>
        <v>46</v>
      </c>
      <c r="O18" s="156" t="s">
        <v>14</v>
      </c>
      <c r="P18" s="157" t="s">
        <v>14</v>
      </c>
      <c r="Q18" s="158" t="s">
        <v>14</v>
      </c>
      <c r="R18" s="156" t="s">
        <v>14</v>
      </c>
      <c r="S18" s="157" t="s">
        <v>14</v>
      </c>
      <c r="T18" s="158" t="s">
        <v>14</v>
      </c>
      <c r="U18" s="156">
        <v>8</v>
      </c>
      <c r="V18" s="157">
        <v>2</v>
      </c>
      <c r="W18" s="158">
        <f>+V18+U18</f>
        <v>10</v>
      </c>
      <c r="X18" s="156">
        <f>+C18+F18+I18+L18+U18</f>
        <v>559</v>
      </c>
      <c r="Y18" s="157">
        <f>+D18+G18+J18+M18+V18</f>
        <v>98</v>
      </c>
      <c r="Z18" s="158">
        <f>+Y18+X18</f>
        <v>657</v>
      </c>
    </row>
    <row r="19" spans="1:26" ht="31.5" customHeight="1" x14ac:dyDescent="0.25">
      <c r="A19" s="424"/>
      <c r="B19" s="151" t="s">
        <v>15</v>
      </c>
      <c r="C19" s="152">
        <f t="shared" ref="C19:Y19" si="6">C18/C$28</f>
        <v>0.16104868913857678</v>
      </c>
      <c r="D19" s="153">
        <f t="shared" si="6"/>
        <v>9.1176470588235289E-2</v>
      </c>
      <c r="E19" s="154">
        <f t="shared" si="6"/>
        <v>0.14686567164179104</v>
      </c>
      <c r="F19" s="152">
        <f t="shared" si="6"/>
        <v>0.1335149863760218</v>
      </c>
      <c r="G19" s="153">
        <f t="shared" si="6"/>
        <v>0.11802575107296137</v>
      </c>
      <c r="H19" s="154">
        <f t="shared" si="6"/>
        <v>0.13080959520239879</v>
      </c>
      <c r="I19" s="152">
        <f t="shared" si="6"/>
        <v>4.1666666666666664E-2</v>
      </c>
      <c r="J19" s="153">
        <f t="shared" si="6"/>
        <v>3.2258064516129031E-2</v>
      </c>
      <c r="K19" s="154">
        <f t="shared" si="6"/>
        <v>3.9735099337748346E-2</v>
      </c>
      <c r="L19" s="152">
        <f t="shared" si="6"/>
        <v>0.12802768166089964</v>
      </c>
      <c r="M19" s="153">
        <f t="shared" si="6"/>
        <v>0.10112359550561797</v>
      </c>
      <c r="N19" s="154">
        <f t="shared" si="6"/>
        <v>0.12169312169312169</v>
      </c>
      <c r="O19" s="152" t="s">
        <v>16</v>
      </c>
      <c r="P19" s="153" t="s">
        <v>16</v>
      </c>
      <c r="Q19" s="154" t="s">
        <v>16</v>
      </c>
      <c r="R19" s="152" t="s">
        <v>16</v>
      </c>
      <c r="S19" s="153" t="s">
        <v>16</v>
      </c>
      <c r="T19" s="154" t="s">
        <v>16</v>
      </c>
      <c r="U19" s="152">
        <f t="shared" si="6"/>
        <v>0.14285714285714285</v>
      </c>
      <c r="V19" s="153">
        <f t="shared" si="6"/>
        <v>0.14285714285714285</v>
      </c>
      <c r="W19" s="154">
        <f t="shared" si="6"/>
        <v>0.14285714285714285</v>
      </c>
      <c r="X19" s="152">
        <f t="shared" si="6"/>
        <v>0.13968015992003999</v>
      </c>
      <c r="Y19" s="153">
        <f t="shared" si="6"/>
        <v>0.10425531914893617</v>
      </c>
      <c r="Z19" s="154">
        <f t="shared" si="0"/>
        <v>0.13294212869283692</v>
      </c>
    </row>
    <row r="20" spans="1:26" ht="31.5" customHeight="1" x14ac:dyDescent="0.25">
      <c r="A20" s="424" t="s">
        <v>57</v>
      </c>
      <c r="B20" s="155" t="s">
        <v>13</v>
      </c>
      <c r="C20" s="156">
        <v>78</v>
      </c>
      <c r="D20" s="157">
        <v>25</v>
      </c>
      <c r="E20" s="158">
        <f>+D20+C20</f>
        <v>103</v>
      </c>
      <c r="F20" s="156">
        <v>205</v>
      </c>
      <c r="G20" s="157">
        <v>47</v>
      </c>
      <c r="H20" s="158">
        <f>+G20+F20</f>
        <v>252</v>
      </c>
      <c r="I20" s="156">
        <v>4</v>
      </c>
      <c r="J20" s="157">
        <v>2</v>
      </c>
      <c r="K20" s="158">
        <f>+J20+I20</f>
        <v>6</v>
      </c>
      <c r="L20" s="156">
        <v>24</v>
      </c>
      <c r="M20" s="157">
        <v>6</v>
      </c>
      <c r="N20" s="158">
        <f>+M20+L20</f>
        <v>30</v>
      </c>
      <c r="O20" s="156" t="s">
        <v>14</v>
      </c>
      <c r="P20" s="157" t="s">
        <v>14</v>
      </c>
      <c r="Q20" s="158" t="s">
        <v>14</v>
      </c>
      <c r="R20" s="156" t="s">
        <v>14</v>
      </c>
      <c r="S20" s="157" t="s">
        <v>14</v>
      </c>
      <c r="T20" s="158" t="s">
        <v>14</v>
      </c>
      <c r="U20" s="156">
        <v>5</v>
      </c>
      <c r="V20" s="157">
        <v>2</v>
      </c>
      <c r="W20" s="158">
        <f>+V20+U20</f>
        <v>7</v>
      </c>
      <c r="X20" s="156">
        <f>+C20+F20+I20+L20+U20</f>
        <v>316</v>
      </c>
      <c r="Y20" s="157">
        <f>+D20+G20+J20+M20+V20</f>
        <v>82</v>
      </c>
      <c r="Z20" s="158">
        <f>+Y20+X20</f>
        <v>398</v>
      </c>
    </row>
    <row r="21" spans="1:26" ht="31.5" customHeight="1" x14ac:dyDescent="0.25">
      <c r="A21" s="424"/>
      <c r="B21" s="151" t="s">
        <v>15</v>
      </c>
      <c r="C21" s="152">
        <f t="shared" ref="C21:Y21" si="7">C20/C$28</f>
        <v>5.8426966292134834E-2</v>
      </c>
      <c r="D21" s="153">
        <f t="shared" si="7"/>
        <v>7.3529411764705885E-2</v>
      </c>
      <c r="E21" s="154">
        <f t="shared" si="7"/>
        <v>6.1492537313432835E-2</v>
      </c>
      <c r="F21" s="152">
        <f t="shared" si="7"/>
        <v>9.309718437783833E-2</v>
      </c>
      <c r="G21" s="153">
        <f t="shared" si="7"/>
        <v>0.10085836909871244</v>
      </c>
      <c r="H21" s="154">
        <f t="shared" si="7"/>
        <v>9.4452773613193403E-2</v>
      </c>
      <c r="I21" s="152">
        <f t="shared" si="7"/>
        <v>3.3333333333333333E-2</v>
      </c>
      <c r="J21" s="153">
        <f t="shared" si="7"/>
        <v>6.4516129032258063E-2</v>
      </c>
      <c r="K21" s="154">
        <f t="shared" si="7"/>
        <v>3.9735099337748346E-2</v>
      </c>
      <c r="L21" s="152">
        <f t="shared" si="7"/>
        <v>8.3044982698961933E-2</v>
      </c>
      <c r="M21" s="153">
        <f t="shared" si="7"/>
        <v>6.741573033707865E-2</v>
      </c>
      <c r="N21" s="154">
        <f t="shared" si="7"/>
        <v>7.9365079365079361E-2</v>
      </c>
      <c r="O21" s="152" t="s">
        <v>16</v>
      </c>
      <c r="P21" s="153" t="s">
        <v>16</v>
      </c>
      <c r="Q21" s="154" t="s">
        <v>16</v>
      </c>
      <c r="R21" s="152" t="s">
        <v>16</v>
      </c>
      <c r="S21" s="153" t="s">
        <v>16</v>
      </c>
      <c r="T21" s="154" t="s">
        <v>16</v>
      </c>
      <c r="U21" s="152">
        <f t="shared" si="7"/>
        <v>8.9285714285714288E-2</v>
      </c>
      <c r="V21" s="153">
        <f t="shared" si="7"/>
        <v>0.14285714285714285</v>
      </c>
      <c r="W21" s="154">
        <f t="shared" si="7"/>
        <v>0.1</v>
      </c>
      <c r="X21" s="152">
        <f t="shared" si="7"/>
        <v>7.8960519740129936E-2</v>
      </c>
      <c r="Y21" s="153">
        <f t="shared" si="7"/>
        <v>8.723404255319149E-2</v>
      </c>
      <c r="Z21" s="154">
        <f t="shared" si="0"/>
        <v>8.0534196681505466E-2</v>
      </c>
    </row>
    <row r="22" spans="1:26" ht="31.5" customHeight="1" x14ac:dyDescent="0.25">
      <c r="A22" s="424" t="s">
        <v>58</v>
      </c>
      <c r="B22" s="155" t="s">
        <v>13</v>
      </c>
      <c r="C22" s="156">
        <v>52</v>
      </c>
      <c r="D22" s="157">
        <v>17</v>
      </c>
      <c r="E22" s="158">
        <f>+D22+C22</f>
        <v>69</v>
      </c>
      <c r="F22" s="156">
        <v>134</v>
      </c>
      <c r="G22" s="157">
        <v>36</v>
      </c>
      <c r="H22" s="158">
        <f>+G22+F22</f>
        <v>170</v>
      </c>
      <c r="I22" s="156">
        <v>2</v>
      </c>
      <c r="J22" s="157">
        <v>0</v>
      </c>
      <c r="K22" s="158">
        <f>+J22+I22</f>
        <v>2</v>
      </c>
      <c r="L22" s="156">
        <v>16</v>
      </c>
      <c r="M22" s="157">
        <v>4</v>
      </c>
      <c r="N22" s="158">
        <f>+M22+L22</f>
        <v>20</v>
      </c>
      <c r="O22" s="156" t="s">
        <v>14</v>
      </c>
      <c r="P22" s="157" t="s">
        <v>14</v>
      </c>
      <c r="Q22" s="158" t="s">
        <v>14</v>
      </c>
      <c r="R22" s="156" t="s">
        <v>14</v>
      </c>
      <c r="S22" s="157" t="s">
        <v>14</v>
      </c>
      <c r="T22" s="158" t="s">
        <v>14</v>
      </c>
      <c r="U22" s="156">
        <v>2</v>
      </c>
      <c r="V22" s="157">
        <v>1</v>
      </c>
      <c r="W22" s="158">
        <f>+V22+U22</f>
        <v>3</v>
      </c>
      <c r="X22" s="156">
        <f>+C22+F22+I22+L22+U22</f>
        <v>206</v>
      </c>
      <c r="Y22" s="157">
        <f>+D22+G22+J22+M22+V22</f>
        <v>58</v>
      </c>
      <c r="Z22" s="158">
        <f>+Y22+X22</f>
        <v>264</v>
      </c>
    </row>
    <row r="23" spans="1:26" ht="31.5" customHeight="1" x14ac:dyDescent="0.25">
      <c r="A23" s="424"/>
      <c r="B23" s="151" t="s">
        <v>15</v>
      </c>
      <c r="C23" s="152">
        <f t="shared" ref="C23:Z29" si="8">C22/C$28</f>
        <v>3.895131086142322E-2</v>
      </c>
      <c r="D23" s="153">
        <f t="shared" si="8"/>
        <v>0.05</v>
      </c>
      <c r="E23" s="154">
        <f t="shared" si="8"/>
        <v>4.1194029850746272E-2</v>
      </c>
      <c r="F23" s="152">
        <f t="shared" si="8"/>
        <v>6.0853769300635789E-2</v>
      </c>
      <c r="G23" s="153">
        <f t="shared" si="8"/>
        <v>7.7253218884120178E-2</v>
      </c>
      <c r="H23" s="154">
        <f t="shared" si="8"/>
        <v>6.3718140929535233E-2</v>
      </c>
      <c r="I23" s="152">
        <f t="shared" si="8"/>
        <v>1.6666666666666666E-2</v>
      </c>
      <c r="J23" s="153">
        <f t="shared" si="8"/>
        <v>0</v>
      </c>
      <c r="K23" s="154">
        <f t="shared" si="8"/>
        <v>1.3245033112582781E-2</v>
      </c>
      <c r="L23" s="152">
        <f t="shared" si="8"/>
        <v>5.536332179930796E-2</v>
      </c>
      <c r="M23" s="153">
        <f t="shared" si="8"/>
        <v>4.49438202247191E-2</v>
      </c>
      <c r="N23" s="154">
        <f t="shared" si="8"/>
        <v>5.2910052910052907E-2</v>
      </c>
      <c r="O23" s="152" t="s">
        <v>16</v>
      </c>
      <c r="P23" s="153" t="s">
        <v>16</v>
      </c>
      <c r="Q23" s="154" t="s">
        <v>16</v>
      </c>
      <c r="R23" s="152" t="s">
        <v>16</v>
      </c>
      <c r="S23" s="153" t="s">
        <v>16</v>
      </c>
      <c r="T23" s="154" t="s">
        <v>16</v>
      </c>
      <c r="U23" s="152">
        <f t="shared" si="8"/>
        <v>3.5714285714285712E-2</v>
      </c>
      <c r="V23" s="153">
        <f t="shared" si="8"/>
        <v>7.1428571428571425E-2</v>
      </c>
      <c r="W23" s="154">
        <f t="shared" si="8"/>
        <v>4.2857142857142858E-2</v>
      </c>
      <c r="X23" s="152">
        <f t="shared" si="8"/>
        <v>5.1474262868565719E-2</v>
      </c>
      <c r="Y23" s="153">
        <f t="shared" si="8"/>
        <v>6.1702127659574467E-2</v>
      </c>
      <c r="Z23" s="154">
        <f t="shared" si="8"/>
        <v>5.3419668150546336E-2</v>
      </c>
    </row>
    <row r="24" spans="1:26" ht="31.5" customHeight="1" x14ac:dyDescent="0.25">
      <c r="A24" s="424" t="s">
        <v>59</v>
      </c>
      <c r="B24" s="155" t="s">
        <v>13</v>
      </c>
      <c r="C24" s="156">
        <v>37</v>
      </c>
      <c r="D24" s="157">
        <v>9</v>
      </c>
      <c r="E24" s="158">
        <f>+D24+C24</f>
        <v>46</v>
      </c>
      <c r="F24" s="156">
        <v>80</v>
      </c>
      <c r="G24" s="157">
        <v>29</v>
      </c>
      <c r="H24" s="158">
        <f>+G24+F24</f>
        <v>109</v>
      </c>
      <c r="I24" s="156">
        <v>3</v>
      </c>
      <c r="J24" s="157">
        <v>1</v>
      </c>
      <c r="K24" s="158">
        <f>+J24+I24</f>
        <v>4</v>
      </c>
      <c r="L24" s="156">
        <v>8</v>
      </c>
      <c r="M24" s="157">
        <v>5</v>
      </c>
      <c r="N24" s="158">
        <f>+M24+L24</f>
        <v>13</v>
      </c>
      <c r="O24" s="156" t="s">
        <v>14</v>
      </c>
      <c r="P24" s="157" t="s">
        <v>14</v>
      </c>
      <c r="Q24" s="158" t="s">
        <v>14</v>
      </c>
      <c r="R24" s="156" t="s">
        <v>14</v>
      </c>
      <c r="S24" s="157" t="s">
        <v>14</v>
      </c>
      <c r="T24" s="158" t="s">
        <v>14</v>
      </c>
      <c r="U24" s="156">
        <v>6</v>
      </c>
      <c r="V24" s="157">
        <v>0</v>
      </c>
      <c r="W24" s="158">
        <f>+V24+U24</f>
        <v>6</v>
      </c>
      <c r="X24" s="156">
        <f>+C24+F24+I24+L24+U24</f>
        <v>134</v>
      </c>
      <c r="Y24" s="157">
        <f>+D24+G24+J24+M24+V24</f>
        <v>44</v>
      </c>
      <c r="Z24" s="158">
        <f>+Y24+X24</f>
        <v>178</v>
      </c>
    </row>
    <row r="25" spans="1:26" ht="31.5" customHeight="1" x14ac:dyDescent="0.25">
      <c r="A25" s="424"/>
      <c r="B25" s="151" t="s">
        <v>15</v>
      </c>
      <c r="C25" s="152">
        <f t="shared" ref="C25:Y25" si="9">C24/C$28</f>
        <v>2.7715355805243445E-2</v>
      </c>
      <c r="D25" s="153">
        <f t="shared" si="9"/>
        <v>2.6470588235294117E-2</v>
      </c>
      <c r="E25" s="154">
        <f t="shared" si="9"/>
        <v>2.746268656716418E-2</v>
      </c>
      <c r="F25" s="152">
        <f t="shared" si="9"/>
        <v>3.6330608537693009E-2</v>
      </c>
      <c r="G25" s="153">
        <f t="shared" si="9"/>
        <v>6.2231759656652362E-2</v>
      </c>
      <c r="H25" s="154">
        <f t="shared" si="9"/>
        <v>4.0854572713643178E-2</v>
      </c>
      <c r="I25" s="152">
        <f t="shared" si="9"/>
        <v>2.5000000000000001E-2</v>
      </c>
      <c r="J25" s="153">
        <f t="shared" si="9"/>
        <v>3.2258064516129031E-2</v>
      </c>
      <c r="K25" s="154">
        <f t="shared" si="9"/>
        <v>2.6490066225165563E-2</v>
      </c>
      <c r="L25" s="152">
        <f t="shared" si="9"/>
        <v>2.768166089965398E-2</v>
      </c>
      <c r="M25" s="153">
        <f t="shared" si="9"/>
        <v>5.6179775280898875E-2</v>
      </c>
      <c r="N25" s="154">
        <f t="shared" si="9"/>
        <v>3.439153439153439E-2</v>
      </c>
      <c r="O25" s="152" t="s">
        <v>16</v>
      </c>
      <c r="P25" s="153" t="s">
        <v>16</v>
      </c>
      <c r="Q25" s="154" t="s">
        <v>16</v>
      </c>
      <c r="R25" s="152" t="s">
        <v>16</v>
      </c>
      <c r="S25" s="153" t="s">
        <v>16</v>
      </c>
      <c r="T25" s="154" t="s">
        <v>16</v>
      </c>
      <c r="U25" s="152">
        <f t="shared" si="9"/>
        <v>0.10714285714285714</v>
      </c>
      <c r="V25" s="153">
        <f t="shared" si="9"/>
        <v>0</v>
      </c>
      <c r="W25" s="154">
        <f t="shared" si="9"/>
        <v>8.5714285714285715E-2</v>
      </c>
      <c r="X25" s="152">
        <f t="shared" si="9"/>
        <v>3.3483258370814596E-2</v>
      </c>
      <c r="Y25" s="153">
        <f t="shared" si="9"/>
        <v>4.6808510638297871E-2</v>
      </c>
      <c r="Z25" s="154">
        <f t="shared" si="8"/>
        <v>3.6017806556050184E-2</v>
      </c>
    </row>
    <row r="26" spans="1:26" ht="31.5" customHeight="1" x14ac:dyDescent="0.25">
      <c r="A26" s="424" t="s">
        <v>60</v>
      </c>
      <c r="B26" s="155" t="s">
        <v>13</v>
      </c>
      <c r="C26" s="156">
        <v>31</v>
      </c>
      <c r="D26" s="157">
        <v>8</v>
      </c>
      <c r="E26" s="158">
        <f>+D26+C26</f>
        <v>39</v>
      </c>
      <c r="F26" s="156">
        <v>80</v>
      </c>
      <c r="G26" s="157">
        <v>38</v>
      </c>
      <c r="H26" s="158">
        <f>+G26+F26</f>
        <v>118</v>
      </c>
      <c r="I26" s="156">
        <v>0</v>
      </c>
      <c r="J26" s="157">
        <v>0</v>
      </c>
      <c r="K26" s="158">
        <f>+J26+I26</f>
        <v>0</v>
      </c>
      <c r="L26" s="156">
        <v>11</v>
      </c>
      <c r="M26" s="157">
        <v>1</v>
      </c>
      <c r="N26" s="158">
        <f>+M26+L26</f>
        <v>12</v>
      </c>
      <c r="O26" s="156" t="s">
        <v>14</v>
      </c>
      <c r="P26" s="157" t="s">
        <v>14</v>
      </c>
      <c r="Q26" s="158" t="s">
        <v>14</v>
      </c>
      <c r="R26" s="156" t="s">
        <v>14</v>
      </c>
      <c r="S26" s="157" t="s">
        <v>14</v>
      </c>
      <c r="T26" s="158" t="s">
        <v>14</v>
      </c>
      <c r="U26" s="156">
        <v>0</v>
      </c>
      <c r="V26" s="157">
        <v>1</v>
      </c>
      <c r="W26" s="158">
        <f>+V26+U26</f>
        <v>1</v>
      </c>
      <c r="X26" s="156">
        <f>+C26+F26+I26+L26+U26</f>
        <v>122</v>
      </c>
      <c r="Y26" s="157">
        <f>+D26+G26+J26+M26+V26</f>
        <v>48</v>
      </c>
      <c r="Z26" s="158">
        <f>+Y26+X26</f>
        <v>170</v>
      </c>
    </row>
    <row r="27" spans="1:26" ht="31.5" customHeight="1" thickBot="1" x14ac:dyDescent="0.3">
      <c r="A27" s="427"/>
      <c r="B27" s="159" t="s">
        <v>15</v>
      </c>
      <c r="C27" s="160">
        <f t="shared" ref="C27:Y27" si="10">C26/C$28</f>
        <v>2.3220973782771534E-2</v>
      </c>
      <c r="D27" s="161">
        <f t="shared" si="10"/>
        <v>2.3529411764705882E-2</v>
      </c>
      <c r="E27" s="162">
        <f t="shared" si="10"/>
        <v>2.3283582089552238E-2</v>
      </c>
      <c r="F27" s="160">
        <f t="shared" si="10"/>
        <v>3.6330608537693009E-2</v>
      </c>
      <c r="G27" s="161">
        <f t="shared" si="10"/>
        <v>8.15450643776824E-2</v>
      </c>
      <c r="H27" s="162">
        <f t="shared" si="10"/>
        <v>4.4227886056971512E-2</v>
      </c>
      <c r="I27" s="160">
        <f t="shared" si="10"/>
        <v>0</v>
      </c>
      <c r="J27" s="161">
        <f t="shared" si="10"/>
        <v>0</v>
      </c>
      <c r="K27" s="162">
        <f t="shared" si="10"/>
        <v>0</v>
      </c>
      <c r="L27" s="160">
        <f t="shared" si="10"/>
        <v>3.8062283737024222E-2</v>
      </c>
      <c r="M27" s="161">
        <f t="shared" si="10"/>
        <v>1.1235955056179775E-2</v>
      </c>
      <c r="N27" s="162">
        <f t="shared" si="10"/>
        <v>3.1746031746031744E-2</v>
      </c>
      <c r="O27" s="160" t="s">
        <v>16</v>
      </c>
      <c r="P27" s="161" t="s">
        <v>16</v>
      </c>
      <c r="Q27" s="162" t="s">
        <v>16</v>
      </c>
      <c r="R27" s="160" t="s">
        <v>16</v>
      </c>
      <c r="S27" s="161" t="s">
        <v>16</v>
      </c>
      <c r="T27" s="162" t="s">
        <v>16</v>
      </c>
      <c r="U27" s="160">
        <f t="shared" si="10"/>
        <v>0</v>
      </c>
      <c r="V27" s="161">
        <f t="shared" si="10"/>
        <v>7.1428571428571425E-2</v>
      </c>
      <c r="W27" s="162">
        <f t="shared" si="10"/>
        <v>1.4285714285714285E-2</v>
      </c>
      <c r="X27" s="160">
        <f t="shared" si="10"/>
        <v>3.0484757621189407E-2</v>
      </c>
      <c r="Y27" s="161">
        <f t="shared" si="10"/>
        <v>5.106382978723404E-2</v>
      </c>
      <c r="Z27" s="162">
        <f t="shared" si="8"/>
        <v>3.4399028733306351E-2</v>
      </c>
    </row>
    <row r="28" spans="1:26" ht="31.5" customHeight="1" x14ac:dyDescent="0.25">
      <c r="A28" s="420" t="s">
        <v>61</v>
      </c>
      <c r="B28" s="147" t="s">
        <v>13</v>
      </c>
      <c r="C28" s="163">
        <f>+C6+C8+C10+C12+C14+C16+C18+C20+C22+C24+C26</f>
        <v>1335</v>
      </c>
      <c r="D28" s="164">
        <f>+D6+D8+D10+D12+D14+D16+D18+D20+D22+D24+D26</f>
        <v>340</v>
      </c>
      <c r="E28" s="165">
        <f>+D28+C28</f>
        <v>1675</v>
      </c>
      <c r="F28" s="163">
        <f>+F6+F8+F10+F12+F14+F16+F18+F20+F22+F24+F26</f>
        <v>2202</v>
      </c>
      <c r="G28" s="164">
        <f>+G6+G8+G10+G12+G14+G16+G18+G20+G22+G24+G26</f>
        <v>466</v>
      </c>
      <c r="H28" s="165">
        <f>+G28+F28</f>
        <v>2668</v>
      </c>
      <c r="I28" s="163">
        <f>+I6+I8+I10+I12+I14+I16+I18+I20+I22+I24+I26</f>
        <v>120</v>
      </c>
      <c r="J28" s="164">
        <f>+J6+J8+J10+J12+J14+J16+J18+J20+J22+J24+J26</f>
        <v>31</v>
      </c>
      <c r="K28" s="165">
        <f>+J28+I28</f>
        <v>151</v>
      </c>
      <c r="L28" s="163">
        <f>+L6+L8+L10+L12+L14+L16+L18+L20+L22+L24+L26</f>
        <v>289</v>
      </c>
      <c r="M28" s="164">
        <f>+M6+M8+M10+M12+M14+M16+M18+M20+M22+M24+M26</f>
        <v>89</v>
      </c>
      <c r="N28" s="165">
        <f>+M28+L28</f>
        <v>378</v>
      </c>
      <c r="O28" s="163">
        <v>0</v>
      </c>
      <c r="P28" s="166">
        <v>0</v>
      </c>
      <c r="Q28" s="165">
        <v>0</v>
      </c>
      <c r="R28" s="163">
        <v>0</v>
      </c>
      <c r="S28" s="166">
        <v>0</v>
      </c>
      <c r="T28" s="165">
        <v>0</v>
      </c>
      <c r="U28" s="163">
        <f>+U6+U8+U10+U12+U14+U16+U18+U20+U22+U24+U26</f>
        <v>56</v>
      </c>
      <c r="V28" s="164">
        <f>+V6+V8+V10+V12+V14+V16+V18+V20+V22+V24+V26</f>
        <v>14</v>
      </c>
      <c r="W28" s="165">
        <f>+V28+U28</f>
        <v>70</v>
      </c>
      <c r="X28" s="163">
        <f t="shared" ref="X28:Z28" si="11">C28+F28+I28+L28+O28+U28</f>
        <v>4002</v>
      </c>
      <c r="Y28" s="166">
        <f t="shared" si="11"/>
        <v>940</v>
      </c>
      <c r="Z28" s="165">
        <f t="shared" si="11"/>
        <v>4942</v>
      </c>
    </row>
    <row r="29" spans="1:26" ht="31.5" customHeight="1" thickBot="1" x14ac:dyDescent="0.3">
      <c r="A29" s="428"/>
      <c r="B29" s="167" t="s">
        <v>15</v>
      </c>
      <c r="C29" s="168">
        <f t="shared" ref="C29:Y29" si="12">C28/C$28</f>
        <v>1</v>
      </c>
      <c r="D29" s="169">
        <f t="shared" si="12"/>
        <v>1</v>
      </c>
      <c r="E29" s="170">
        <f t="shared" si="12"/>
        <v>1</v>
      </c>
      <c r="F29" s="168">
        <f t="shared" si="12"/>
        <v>1</v>
      </c>
      <c r="G29" s="171">
        <f t="shared" si="12"/>
        <v>1</v>
      </c>
      <c r="H29" s="170">
        <f t="shared" si="12"/>
        <v>1</v>
      </c>
      <c r="I29" s="168">
        <f t="shared" si="12"/>
        <v>1</v>
      </c>
      <c r="J29" s="171">
        <f t="shared" si="12"/>
        <v>1</v>
      </c>
      <c r="K29" s="170">
        <f t="shared" si="12"/>
        <v>1</v>
      </c>
      <c r="L29" s="168">
        <f t="shared" si="12"/>
        <v>1</v>
      </c>
      <c r="M29" s="171">
        <f t="shared" si="12"/>
        <v>1</v>
      </c>
      <c r="N29" s="170">
        <f t="shared" si="12"/>
        <v>1</v>
      </c>
      <c r="O29" s="168" t="s">
        <v>16</v>
      </c>
      <c r="P29" s="169" t="s">
        <v>16</v>
      </c>
      <c r="Q29" s="170" t="s">
        <v>16</v>
      </c>
      <c r="R29" s="168" t="s">
        <v>16</v>
      </c>
      <c r="S29" s="169" t="s">
        <v>16</v>
      </c>
      <c r="T29" s="170" t="s">
        <v>16</v>
      </c>
      <c r="U29" s="168">
        <f t="shared" ref="U29:W29" si="13">U28/U$28</f>
        <v>1</v>
      </c>
      <c r="V29" s="171">
        <f t="shared" si="13"/>
        <v>1</v>
      </c>
      <c r="W29" s="170">
        <f t="shared" si="13"/>
        <v>1</v>
      </c>
      <c r="X29" s="168">
        <f t="shared" si="12"/>
        <v>1</v>
      </c>
      <c r="Y29" s="169">
        <f t="shared" si="12"/>
        <v>1</v>
      </c>
      <c r="Z29" s="170">
        <f t="shared" si="8"/>
        <v>1</v>
      </c>
    </row>
    <row r="30" spans="1:26" ht="31.5" customHeight="1" thickBot="1" x14ac:dyDescent="0.3">
      <c r="A30" s="172"/>
      <c r="B30" s="173"/>
      <c r="C30" s="174"/>
      <c r="D30" s="174"/>
      <c r="E30" s="174"/>
      <c r="F30" s="174"/>
      <c r="G30" s="174"/>
      <c r="H30" s="174"/>
      <c r="I30" s="174"/>
      <c r="J30" s="174"/>
      <c r="K30" s="174"/>
      <c r="L30" s="174"/>
      <c r="M30" s="174"/>
      <c r="N30" s="174"/>
      <c r="O30" s="174"/>
      <c r="P30" s="174"/>
      <c r="Q30" s="174"/>
      <c r="R30" s="174"/>
      <c r="S30" s="174"/>
      <c r="T30" s="174"/>
      <c r="U30" s="174"/>
      <c r="V30" s="174"/>
      <c r="W30" s="174"/>
      <c r="X30" s="174"/>
      <c r="Y30" s="174"/>
      <c r="Z30" s="174"/>
    </row>
    <row r="31" spans="1:26" ht="42" customHeight="1" x14ac:dyDescent="0.25">
      <c r="A31" s="175" t="s">
        <v>62</v>
      </c>
      <c r="B31" s="176" t="s">
        <v>21</v>
      </c>
      <c r="C31" s="148">
        <v>182</v>
      </c>
      <c r="D31" s="149">
        <v>34</v>
      </c>
      <c r="E31" s="150">
        <f>+D31+C31</f>
        <v>216</v>
      </c>
      <c r="F31" s="148">
        <v>165</v>
      </c>
      <c r="G31" s="149">
        <v>27</v>
      </c>
      <c r="H31" s="150">
        <f>+G31+F31</f>
        <v>192</v>
      </c>
      <c r="I31" s="148">
        <v>5</v>
      </c>
      <c r="J31" s="149">
        <v>3</v>
      </c>
      <c r="K31" s="150">
        <f>+J31+I31</f>
        <v>8</v>
      </c>
      <c r="L31" s="148">
        <v>18</v>
      </c>
      <c r="M31" s="149">
        <v>2</v>
      </c>
      <c r="N31" s="150">
        <f>+M31+L31</f>
        <v>20</v>
      </c>
      <c r="O31" s="148" t="s">
        <v>14</v>
      </c>
      <c r="P31" s="149" t="s">
        <v>14</v>
      </c>
      <c r="Q31" s="150" t="s">
        <v>14</v>
      </c>
      <c r="R31" s="148" t="s">
        <v>14</v>
      </c>
      <c r="S31" s="149" t="s">
        <v>14</v>
      </c>
      <c r="T31" s="150" t="s">
        <v>14</v>
      </c>
      <c r="U31" s="148">
        <v>3</v>
      </c>
      <c r="V31" s="149">
        <v>1</v>
      </c>
      <c r="W31" s="150">
        <f>+V31+U31</f>
        <v>4</v>
      </c>
      <c r="X31" s="148">
        <f>+C31+F31+I31+L31+U31</f>
        <v>373</v>
      </c>
      <c r="Y31" s="149">
        <f>+D31+G31+J31+M31+V31</f>
        <v>67</v>
      </c>
      <c r="Z31" s="150">
        <f>+Y31+X31</f>
        <v>440</v>
      </c>
    </row>
    <row r="32" spans="1:26" ht="43.5" customHeight="1" thickBot="1" x14ac:dyDescent="0.3">
      <c r="A32" s="177" t="s">
        <v>63</v>
      </c>
      <c r="B32" s="178" t="s">
        <v>21</v>
      </c>
      <c r="C32" s="429">
        <v>3</v>
      </c>
      <c r="D32" s="429"/>
      <c r="E32" s="429"/>
      <c r="F32" s="429">
        <v>2579</v>
      </c>
      <c r="G32" s="429"/>
      <c r="H32" s="429"/>
      <c r="I32" s="429">
        <v>0</v>
      </c>
      <c r="J32" s="429"/>
      <c r="K32" s="429"/>
      <c r="L32" s="429">
        <v>1</v>
      </c>
      <c r="M32" s="429"/>
      <c r="N32" s="429"/>
      <c r="O32" s="429" t="s">
        <v>14</v>
      </c>
      <c r="P32" s="429"/>
      <c r="Q32" s="429"/>
      <c r="R32" s="429">
        <v>243</v>
      </c>
      <c r="S32" s="429"/>
      <c r="T32" s="429"/>
      <c r="U32" s="429">
        <v>0</v>
      </c>
      <c r="V32" s="429"/>
      <c r="W32" s="429"/>
      <c r="X32" s="429">
        <f>SUM(C32:W32)</f>
        <v>2826</v>
      </c>
      <c r="Y32" s="429"/>
      <c r="Z32" s="429"/>
    </row>
    <row r="33" spans="1:26" ht="51.75" customHeight="1" thickBot="1" x14ac:dyDescent="0.3">
      <c r="A33" s="179" t="s">
        <v>22</v>
      </c>
      <c r="B33" s="180" t="s">
        <v>21</v>
      </c>
      <c r="C33" s="430">
        <f>+E28+E31+C32</f>
        <v>1894</v>
      </c>
      <c r="D33" s="431"/>
      <c r="E33" s="432"/>
      <c r="F33" s="430">
        <f>+H28+H31+F32</f>
        <v>5439</v>
      </c>
      <c r="G33" s="431"/>
      <c r="H33" s="432"/>
      <c r="I33" s="430">
        <f>+K28+K31+I32</f>
        <v>159</v>
      </c>
      <c r="J33" s="431"/>
      <c r="K33" s="432"/>
      <c r="L33" s="433">
        <f>+N28+N31+L32</f>
        <v>399</v>
      </c>
      <c r="M33" s="433"/>
      <c r="N33" s="433"/>
      <c r="O33" s="433" t="s">
        <v>14</v>
      </c>
      <c r="P33" s="433"/>
      <c r="Q33" s="433"/>
      <c r="R33" s="433">
        <v>243</v>
      </c>
      <c r="S33" s="433"/>
      <c r="T33" s="433"/>
      <c r="U33" s="433">
        <f>+U32+W31+W28</f>
        <v>74</v>
      </c>
      <c r="V33" s="433"/>
      <c r="W33" s="433"/>
      <c r="X33" s="434">
        <f>+Z28+Z31+X32</f>
        <v>8208</v>
      </c>
      <c r="Y33" s="435"/>
      <c r="Z33" s="436"/>
    </row>
    <row r="34" spans="1:26" ht="30.6" customHeight="1" thickBot="1" x14ac:dyDescent="0.3">
      <c r="A34" s="181"/>
      <c r="B34" s="182"/>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183"/>
    </row>
    <row r="35" spans="1:26" ht="36.75" customHeight="1" x14ac:dyDescent="0.25">
      <c r="A35" s="437"/>
      <c r="B35" s="438"/>
      <c r="C35" s="438"/>
      <c r="D35" s="438"/>
      <c r="E35" s="438"/>
      <c r="F35" s="439"/>
      <c r="G35" s="439"/>
      <c r="H35" s="439"/>
      <c r="I35" s="439"/>
      <c r="J35" s="439"/>
      <c r="K35" s="439"/>
      <c r="L35" s="439"/>
      <c r="M35" s="439"/>
      <c r="N35" s="439"/>
      <c r="O35" s="439"/>
      <c r="P35" s="439"/>
      <c r="Q35" s="439"/>
      <c r="R35" s="439"/>
      <c r="S35" s="439"/>
      <c r="T35" s="439"/>
      <c r="U35" s="439"/>
      <c r="V35" s="439"/>
      <c r="W35" s="439"/>
      <c r="X35" s="439"/>
      <c r="Y35" s="439"/>
      <c r="Z35" s="440"/>
    </row>
    <row r="36" spans="1:26" ht="44.25" customHeight="1" x14ac:dyDescent="0.25">
      <c r="A36" s="444" t="s">
        <v>24</v>
      </c>
      <c r="B36" s="445"/>
      <c r="C36" s="446">
        <v>3</v>
      </c>
      <c r="D36" s="447"/>
      <c r="E36" s="448"/>
      <c r="F36" s="446">
        <v>7</v>
      </c>
      <c r="G36" s="447"/>
      <c r="H36" s="448"/>
      <c r="I36" s="446">
        <v>1</v>
      </c>
      <c r="J36" s="447">
        <v>2</v>
      </c>
      <c r="K36" s="448">
        <v>2</v>
      </c>
      <c r="L36" s="446">
        <v>1</v>
      </c>
      <c r="M36" s="447">
        <v>2</v>
      </c>
      <c r="N36" s="448">
        <v>2</v>
      </c>
      <c r="O36" s="446">
        <v>0</v>
      </c>
      <c r="P36" s="447">
        <v>1</v>
      </c>
      <c r="Q36" s="448">
        <v>1</v>
      </c>
      <c r="R36" s="446">
        <v>0</v>
      </c>
      <c r="S36" s="447">
        <v>0</v>
      </c>
      <c r="T36" s="448">
        <v>0</v>
      </c>
      <c r="U36" s="446">
        <v>1</v>
      </c>
      <c r="V36" s="447">
        <v>3</v>
      </c>
      <c r="W36" s="448">
        <v>3</v>
      </c>
      <c r="X36" s="446">
        <f>C36+F36+I36+L36+O36+R36+U36</f>
        <v>13</v>
      </c>
      <c r="Y36" s="447">
        <f t="shared" ref="Y36:Z37" si="14">D36+G36+J36+M36+P36+S36+V36</f>
        <v>8</v>
      </c>
      <c r="Z36" s="448">
        <f t="shared" si="14"/>
        <v>8</v>
      </c>
    </row>
    <row r="37" spans="1:26" ht="44.25" customHeight="1" thickBot="1" x14ac:dyDescent="0.3">
      <c r="A37" s="449" t="s">
        <v>25</v>
      </c>
      <c r="B37" s="450"/>
      <c r="C37" s="451">
        <v>3</v>
      </c>
      <c r="D37" s="442"/>
      <c r="E37" s="452"/>
      <c r="F37" s="441">
        <v>12</v>
      </c>
      <c r="G37" s="442"/>
      <c r="H37" s="443"/>
      <c r="I37" s="441">
        <v>1</v>
      </c>
      <c r="J37" s="442"/>
      <c r="K37" s="443"/>
      <c r="L37" s="441">
        <v>1</v>
      </c>
      <c r="M37" s="442"/>
      <c r="N37" s="443"/>
      <c r="O37" s="441">
        <v>0</v>
      </c>
      <c r="P37" s="442"/>
      <c r="Q37" s="443"/>
      <c r="R37" s="441">
        <v>1</v>
      </c>
      <c r="S37" s="442"/>
      <c r="T37" s="443"/>
      <c r="U37" s="441">
        <v>1</v>
      </c>
      <c r="V37" s="442"/>
      <c r="W37" s="443"/>
      <c r="X37" s="442">
        <f>C37+F37+I37+L37+O37+R37+U37</f>
        <v>19</v>
      </c>
      <c r="Y37" s="442">
        <f t="shared" si="14"/>
        <v>0</v>
      </c>
      <c r="Z37" s="443">
        <f t="shared" si="14"/>
        <v>0</v>
      </c>
    </row>
    <row r="38" spans="1:26" x14ac:dyDescent="0.25">
      <c r="A38" s="184" t="s">
        <v>26</v>
      </c>
      <c r="B38" s="184"/>
      <c r="C38" s="184"/>
      <c r="D38" s="184"/>
      <c r="E38" s="184"/>
      <c r="F38" s="184"/>
      <c r="G38" s="184"/>
      <c r="H38" s="184"/>
      <c r="I38" s="184"/>
      <c r="J38" s="184"/>
      <c r="K38" s="184"/>
      <c r="L38" s="184"/>
      <c r="M38" s="184"/>
      <c r="N38" s="184"/>
      <c r="O38" s="184"/>
      <c r="P38" s="184"/>
      <c r="Q38" s="184"/>
      <c r="R38" s="184"/>
      <c r="S38" s="184"/>
      <c r="T38" s="184"/>
      <c r="U38" s="184"/>
      <c r="V38" s="184"/>
      <c r="W38" s="184"/>
      <c r="X38" s="184"/>
      <c r="Y38" s="184"/>
      <c r="Z38" s="184"/>
    </row>
    <row r="39" spans="1:26" x14ac:dyDescent="0.25">
      <c r="A39" s="185"/>
      <c r="B39" s="186"/>
      <c r="C39" s="186"/>
      <c r="D39" s="186"/>
      <c r="E39" s="185"/>
      <c r="F39" s="185"/>
      <c r="G39" s="185"/>
      <c r="H39" s="185"/>
      <c r="I39" s="185"/>
      <c r="J39" s="185"/>
      <c r="K39" s="185"/>
      <c r="L39" s="185"/>
      <c r="M39" s="185"/>
      <c r="N39" s="185"/>
      <c r="O39" s="185"/>
      <c r="P39" s="185"/>
      <c r="Q39" s="185"/>
      <c r="R39" s="185"/>
      <c r="S39" s="185"/>
      <c r="T39" s="185"/>
      <c r="U39" s="185"/>
      <c r="V39" s="185"/>
      <c r="W39" s="185"/>
      <c r="X39" s="185"/>
      <c r="Y39" s="185"/>
      <c r="Z39" s="185"/>
    </row>
    <row r="40" spans="1:26" ht="21" customHeight="1" x14ac:dyDescent="0.25">
      <c r="A40" s="184" t="s">
        <v>160</v>
      </c>
      <c r="B40"/>
      <c r="C40"/>
      <c r="D40"/>
    </row>
  </sheetData>
  <mergeCells count="66">
    <mergeCell ref="A37:B37"/>
    <mergeCell ref="C37:E37"/>
    <mergeCell ref="F37:H37"/>
    <mergeCell ref="I37:K37"/>
    <mergeCell ref="L37:N37"/>
    <mergeCell ref="A36:B36"/>
    <mergeCell ref="C36:E36"/>
    <mergeCell ref="F36:H36"/>
    <mergeCell ref="I36:K36"/>
    <mergeCell ref="L36:N36"/>
    <mergeCell ref="R35:T35"/>
    <mergeCell ref="U35:W35"/>
    <mergeCell ref="X35:Z35"/>
    <mergeCell ref="O37:Q37"/>
    <mergeCell ref="R37:T37"/>
    <mergeCell ref="O36:Q36"/>
    <mergeCell ref="U37:W37"/>
    <mergeCell ref="X37:Z37"/>
    <mergeCell ref="R36:T36"/>
    <mergeCell ref="U36:W36"/>
    <mergeCell ref="X36:Z36"/>
    <mergeCell ref="A35:E35"/>
    <mergeCell ref="F35:H35"/>
    <mergeCell ref="I35:K35"/>
    <mergeCell ref="L35:N35"/>
    <mergeCell ref="O35:Q35"/>
    <mergeCell ref="O32:Q32"/>
    <mergeCell ref="R32:T32"/>
    <mergeCell ref="U32:W32"/>
    <mergeCell ref="X32:Z32"/>
    <mergeCell ref="C33:E33"/>
    <mergeCell ref="F33:H33"/>
    <mergeCell ref="I33:K33"/>
    <mergeCell ref="L33:N33"/>
    <mergeCell ref="O33:Q33"/>
    <mergeCell ref="R33:T33"/>
    <mergeCell ref="L32:N32"/>
    <mergeCell ref="U33:W33"/>
    <mergeCell ref="X33:Z33"/>
    <mergeCell ref="A26:A27"/>
    <mergeCell ref="A28:A29"/>
    <mergeCell ref="C32:E32"/>
    <mergeCell ref="F32:H32"/>
    <mergeCell ref="I32:K32"/>
    <mergeCell ref="A24:A25"/>
    <mergeCell ref="U4:W4"/>
    <mergeCell ref="X4:Z4"/>
    <mergeCell ref="A6:A7"/>
    <mergeCell ref="A8:A9"/>
    <mergeCell ref="A10:A11"/>
    <mergeCell ref="A12:A13"/>
    <mergeCell ref="A14:A15"/>
    <mergeCell ref="A16:A17"/>
    <mergeCell ref="A18:A19"/>
    <mergeCell ref="A20:A21"/>
    <mergeCell ref="A22:A23"/>
    <mergeCell ref="A1:Z1"/>
    <mergeCell ref="A2:Z2"/>
    <mergeCell ref="A3:B5"/>
    <mergeCell ref="C3:Z3"/>
    <mergeCell ref="C4:E4"/>
    <mergeCell ref="F4:H4"/>
    <mergeCell ref="I4:K4"/>
    <mergeCell ref="L4:N4"/>
    <mergeCell ref="O4:Q4"/>
    <mergeCell ref="R4:T4"/>
  </mergeCells>
  <pageMargins left="0.70866141732283472" right="0.70866141732283472" top="0.74803149606299213" bottom="0.74803149606299213" header="0.31496062992125984" footer="0.31496062992125984"/>
  <pageSetup paperSize="8" scale="53" orientation="landscape" copies="2" r:id="rId1"/>
  <headerFooter>
    <oddFooter>&amp;L&amp;F&amp;C&amp;A&amp;R&amp;P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27"/>
  <sheetViews>
    <sheetView topLeftCell="A25" zoomScale="73" zoomScaleNormal="73" workbookViewId="0">
      <selection activeCell="A27" sqref="A27"/>
    </sheetView>
  </sheetViews>
  <sheetFormatPr baseColWidth="10" defaultRowHeight="15" x14ac:dyDescent="0.25"/>
  <cols>
    <col min="1" max="1" width="41.140625" customWidth="1"/>
    <col min="2" max="2" width="19.5703125" style="208" customWidth="1"/>
    <col min="3" max="4" width="22.5703125" customWidth="1"/>
    <col min="5" max="5" width="25.140625" customWidth="1"/>
    <col min="6" max="10" width="22.5703125" customWidth="1"/>
  </cols>
  <sheetData>
    <row r="1" spans="1:10" ht="57" customHeight="1" x14ac:dyDescent="0.25">
      <c r="A1" s="455" t="s">
        <v>64</v>
      </c>
      <c r="B1" s="455"/>
      <c r="C1" s="455"/>
      <c r="D1" s="455"/>
      <c r="E1" s="455"/>
      <c r="F1" s="455"/>
      <c r="G1" s="455"/>
      <c r="H1" s="455"/>
      <c r="I1" s="455"/>
      <c r="J1" s="455"/>
    </row>
    <row r="2" spans="1:10" ht="57" customHeight="1" thickBot="1" x14ac:dyDescent="0.3">
      <c r="A2" s="455" t="s">
        <v>65</v>
      </c>
      <c r="B2" s="455"/>
      <c r="C2" s="456"/>
      <c r="D2" s="456"/>
      <c r="E2" s="456"/>
      <c r="F2" s="456"/>
      <c r="G2" s="456"/>
      <c r="H2" s="456"/>
      <c r="I2" s="456"/>
      <c r="J2" s="456"/>
    </row>
    <row r="3" spans="1:10" ht="51.75" customHeight="1" thickBot="1" x14ac:dyDescent="0.3">
      <c r="A3" s="396" t="s">
        <v>66</v>
      </c>
      <c r="B3" s="397"/>
      <c r="C3" s="401" t="s">
        <v>3</v>
      </c>
      <c r="D3" s="401"/>
      <c r="E3" s="401"/>
      <c r="F3" s="401"/>
      <c r="G3" s="401"/>
      <c r="H3" s="401"/>
      <c r="I3" s="401"/>
      <c r="J3" s="402"/>
    </row>
    <row r="4" spans="1:10" ht="67.5" customHeight="1" thickBot="1" x14ac:dyDescent="0.3">
      <c r="A4" s="398"/>
      <c r="B4" s="399"/>
      <c r="C4" s="103" t="s">
        <v>4</v>
      </c>
      <c r="D4" s="104" t="s">
        <v>5</v>
      </c>
      <c r="E4" s="187" t="s">
        <v>6</v>
      </c>
      <c r="F4" s="104" t="s">
        <v>7</v>
      </c>
      <c r="G4" s="104" t="s">
        <v>8</v>
      </c>
      <c r="H4" s="188" t="s">
        <v>48</v>
      </c>
      <c r="I4" s="105" t="s">
        <v>10</v>
      </c>
      <c r="J4" s="106" t="s">
        <v>11</v>
      </c>
    </row>
    <row r="5" spans="1:10" ht="25.5" customHeight="1" x14ac:dyDescent="0.25">
      <c r="A5" s="457" t="s">
        <v>67</v>
      </c>
      <c r="B5" s="61" t="s">
        <v>21</v>
      </c>
      <c r="C5" s="189">
        <v>1187</v>
      </c>
      <c r="D5" s="107">
        <v>344</v>
      </c>
      <c r="E5" s="107">
        <v>114</v>
      </c>
      <c r="F5" s="107">
        <v>372</v>
      </c>
      <c r="G5" s="107" t="s">
        <v>14</v>
      </c>
      <c r="H5" s="107" t="s">
        <v>14</v>
      </c>
      <c r="I5" s="108">
        <v>52</v>
      </c>
      <c r="J5" s="109">
        <f>SUM(C5:I5)</f>
        <v>2069</v>
      </c>
    </row>
    <row r="6" spans="1:10" ht="25.5" customHeight="1" x14ac:dyDescent="0.25">
      <c r="A6" s="454"/>
      <c r="B6" s="66" t="s">
        <v>32</v>
      </c>
      <c r="C6" s="75">
        <f t="shared" ref="C6:J6" si="0">C5/C$15</f>
        <v>0.80311231393775373</v>
      </c>
      <c r="D6" s="76">
        <f t="shared" si="0"/>
        <v>0.80373831775700932</v>
      </c>
      <c r="E6" s="76">
        <f t="shared" si="0"/>
        <v>0.71698113207547165</v>
      </c>
      <c r="F6" s="76">
        <f t="shared" si="0"/>
        <v>0.93939393939393945</v>
      </c>
      <c r="G6" s="77" t="s">
        <v>16</v>
      </c>
      <c r="H6" s="77" t="s">
        <v>16</v>
      </c>
      <c r="I6" s="78">
        <f t="shared" si="0"/>
        <v>0.70270270270270274</v>
      </c>
      <c r="J6" s="110">
        <f t="shared" si="0"/>
        <v>0.8161735700197239</v>
      </c>
    </row>
    <row r="7" spans="1:10" ht="25.5" customHeight="1" x14ac:dyDescent="0.25">
      <c r="A7" s="453" t="s">
        <v>68</v>
      </c>
      <c r="B7" s="71" t="s">
        <v>21</v>
      </c>
      <c r="C7" s="190">
        <v>110</v>
      </c>
      <c r="D7" s="115">
        <v>37</v>
      </c>
      <c r="E7" s="115">
        <v>23</v>
      </c>
      <c r="F7" s="115">
        <v>4</v>
      </c>
      <c r="G7" s="115" t="s">
        <v>14</v>
      </c>
      <c r="H7" s="115" t="s">
        <v>14</v>
      </c>
      <c r="I7" s="116">
        <v>4</v>
      </c>
      <c r="J7" s="117">
        <f t="shared" ref="J7" si="1">SUM(C7:I7)</f>
        <v>178</v>
      </c>
    </row>
    <row r="8" spans="1:10" ht="25.5" customHeight="1" x14ac:dyDescent="0.25">
      <c r="A8" s="454"/>
      <c r="B8" s="66" t="s">
        <v>32</v>
      </c>
      <c r="C8" s="75">
        <f t="shared" ref="C8:J8" si="2">C7/C$15</f>
        <v>7.4424898511502025E-2</v>
      </c>
      <c r="D8" s="76">
        <f t="shared" si="2"/>
        <v>8.6448598130841117E-2</v>
      </c>
      <c r="E8" s="76">
        <f t="shared" si="2"/>
        <v>0.14465408805031446</v>
      </c>
      <c r="F8" s="76">
        <f t="shared" si="2"/>
        <v>1.0101010101010102E-2</v>
      </c>
      <c r="G8" s="76" t="s">
        <v>16</v>
      </c>
      <c r="H8" s="76" t="s">
        <v>16</v>
      </c>
      <c r="I8" s="78">
        <f t="shared" si="2"/>
        <v>5.4054054054054057E-2</v>
      </c>
      <c r="J8" s="110">
        <f t="shared" si="2"/>
        <v>7.0216962524654827E-2</v>
      </c>
    </row>
    <row r="9" spans="1:10" ht="25.5" customHeight="1" x14ac:dyDescent="0.25">
      <c r="A9" s="453" t="s">
        <v>69</v>
      </c>
      <c r="B9" s="71" t="s">
        <v>21</v>
      </c>
      <c r="C9" s="190">
        <v>106</v>
      </c>
      <c r="D9" s="115">
        <v>21</v>
      </c>
      <c r="E9" s="115">
        <v>12</v>
      </c>
      <c r="F9" s="115">
        <v>16</v>
      </c>
      <c r="G9" s="115" t="s">
        <v>14</v>
      </c>
      <c r="H9" s="115" t="s">
        <v>14</v>
      </c>
      <c r="I9" s="116">
        <v>14</v>
      </c>
      <c r="J9" s="117">
        <f t="shared" ref="J9" si="3">SUM(C9:I9)</f>
        <v>169</v>
      </c>
    </row>
    <row r="10" spans="1:10" ht="25.5" customHeight="1" x14ac:dyDescent="0.25">
      <c r="A10" s="454"/>
      <c r="B10" s="66" t="s">
        <v>32</v>
      </c>
      <c r="C10" s="75">
        <f t="shared" ref="C10:J10" si="4">C9/C$15</f>
        <v>7.1718538565629222E-2</v>
      </c>
      <c r="D10" s="76">
        <f t="shared" si="4"/>
        <v>4.9065420560747662E-2</v>
      </c>
      <c r="E10" s="76">
        <f t="shared" si="4"/>
        <v>7.5471698113207544E-2</v>
      </c>
      <c r="F10" s="76">
        <f t="shared" si="4"/>
        <v>4.0404040404040407E-2</v>
      </c>
      <c r="G10" s="76" t="s">
        <v>16</v>
      </c>
      <c r="H10" s="76" t="s">
        <v>16</v>
      </c>
      <c r="I10" s="78">
        <f t="shared" si="4"/>
        <v>0.1891891891891892</v>
      </c>
      <c r="J10" s="110">
        <f t="shared" si="4"/>
        <v>6.6666666666666666E-2</v>
      </c>
    </row>
    <row r="11" spans="1:10" ht="25.5" customHeight="1" x14ac:dyDescent="0.25">
      <c r="A11" s="453" t="s">
        <v>70</v>
      </c>
      <c r="B11" s="71" t="s">
        <v>21</v>
      </c>
      <c r="C11" s="190">
        <v>47</v>
      </c>
      <c r="D11" s="115">
        <v>18</v>
      </c>
      <c r="E11" s="115">
        <v>9</v>
      </c>
      <c r="F11" s="115">
        <v>4</v>
      </c>
      <c r="G11" s="115" t="s">
        <v>14</v>
      </c>
      <c r="H11" s="115" t="s">
        <v>14</v>
      </c>
      <c r="I11" s="116">
        <v>2</v>
      </c>
      <c r="J11" s="117">
        <f t="shared" ref="J11" si="5">SUM(C11:I11)</f>
        <v>80</v>
      </c>
    </row>
    <row r="12" spans="1:10" ht="25.5" customHeight="1" x14ac:dyDescent="0.25">
      <c r="A12" s="454"/>
      <c r="B12" s="66" t="s">
        <v>32</v>
      </c>
      <c r="C12" s="75">
        <f t="shared" ref="C12:J12" si="6">C11/C$15</f>
        <v>3.1799729364005415E-2</v>
      </c>
      <c r="D12" s="76">
        <f t="shared" si="6"/>
        <v>4.2056074766355138E-2</v>
      </c>
      <c r="E12" s="76">
        <f t="shared" si="6"/>
        <v>5.6603773584905662E-2</v>
      </c>
      <c r="F12" s="76">
        <f t="shared" si="6"/>
        <v>1.0101010101010102E-2</v>
      </c>
      <c r="G12" s="76" t="s">
        <v>16</v>
      </c>
      <c r="H12" s="76" t="s">
        <v>16</v>
      </c>
      <c r="I12" s="78">
        <f t="shared" si="6"/>
        <v>2.7027027027027029E-2</v>
      </c>
      <c r="J12" s="110">
        <f t="shared" si="6"/>
        <v>3.1558185404339252E-2</v>
      </c>
    </row>
    <row r="13" spans="1:10" ht="25.5" customHeight="1" x14ac:dyDescent="0.25">
      <c r="A13" s="453" t="s">
        <v>71</v>
      </c>
      <c r="B13" s="71" t="s">
        <v>21</v>
      </c>
      <c r="C13" s="190">
        <v>28</v>
      </c>
      <c r="D13" s="115">
        <v>8</v>
      </c>
      <c r="E13" s="115">
        <v>1</v>
      </c>
      <c r="F13" s="115">
        <v>0</v>
      </c>
      <c r="G13" s="115" t="s">
        <v>14</v>
      </c>
      <c r="H13" s="115" t="s">
        <v>14</v>
      </c>
      <c r="I13" s="116">
        <v>2</v>
      </c>
      <c r="J13" s="117">
        <f t="shared" ref="J13" si="7">SUM(C13:I13)</f>
        <v>39</v>
      </c>
    </row>
    <row r="14" spans="1:10" ht="25.5" customHeight="1" thickBot="1" x14ac:dyDescent="0.3">
      <c r="A14" s="458"/>
      <c r="B14" s="66" t="s">
        <v>32</v>
      </c>
      <c r="C14" s="67">
        <f t="shared" ref="C14:J14" si="8">C13/C$15</f>
        <v>1.8944519621109608E-2</v>
      </c>
      <c r="D14" s="191">
        <f t="shared" si="8"/>
        <v>1.8691588785046728E-2</v>
      </c>
      <c r="E14" s="191">
        <f t="shared" si="8"/>
        <v>6.2893081761006293E-3</v>
      </c>
      <c r="F14" s="191">
        <f t="shared" si="8"/>
        <v>0</v>
      </c>
      <c r="G14" s="191" t="s">
        <v>16</v>
      </c>
      <c r="H14" s="191" t="s">
        <v>16</v>
      </c>
      <c r="I14" s="69">
        <f t="shared" si="8"/>
        <v>2.7027027027027029E-2</v>
      </c>
      <c r="J14" s="192">
        <f t="shared" si="8"/>
        <v>1.5384615384615385E-2</v>
      </c>
    </row>
    <row r="15" spans="1:10" ht="27.75" customHeight="1" x14ac:dyDescent="0.25">
      <c r="A15" s="459" t="s">
        <v>72</v>
      </c>
      <c r="B15" s="61" t="s">
        <v>21</v>
      </c>
      <c r="C15" s="193">
        <f>C5+C7+C9+C11+C13</f>
        <v>1478</v>
      </c>
      <c r="D15" s="120">
        <f>D5+D7+D9+D11+D13</f>
        <v>428</v>
      </c>
      <c r="E15" s="193">
        <f>E5+E7+E9+E11+E13</f>
        <v>159</v>
      </c>
      <c r="F15" s="120">
        <f t="shared" ref="F15:J15" si="9">F5+F7+F9+F11+F13</f>
        <v>396</v>
      </c>
      <c r="G15" s="120" t="s">
        <v>14</v>
      </c>
      <c r="H15" s="120" t="s">
        <v>14</v>
      </c>
      <c r="I15" s="121">
        <f t="shared" si="9"/>
        <v>74</v>
      </c>
      <c r="J15" s="194">
        <f t="shared" si="9"/>
        <v>2535</v>
      </c>
    </row>
    <row r="16" spans="1:10" ht="27.75" customHeight="1" thickBot="1" x14ac:dyDescent="0.3">
      <c r="A16" s="460"/>
      <c r="B16" s="84" t="s">
        <v>32</v>
      </c>
      <c r="C16" s="85">
        <f t="shared" ref="C16:I16" si="10">C15/C$15</f>
        <v>1</v>
      </c>
      <c r="D16" s="86">
        <f t="shared" si="10"/>
        <v>1</v>
      </c>
      <c r="E16" s="86">
        <f t="shared" si="10"/>
        <v>1</v>
      </c>
      <c r="F16" s="86">
        <f t="shared" si="10"/>
        <v>1</v>
      </c>
      <c r="G16" s="86" t="s">
        <v>16</v>
      </c>
      <c r="H16" s="86" t="s">
        <v>16</v>
      </c>
      <c r="I16" s="88">
        <f t="shared" si="10"/>
        <v>1</v>
      </c>
      <c r="J16" s="123">
        <f>J15/J$15</f>
        <v>1</v>
      </c>
    </row>
    <row r="17" spans="1:10" ht="36" customHeight="1" thickBot="1" x14ac:dyDescent="0.3">
      <c r="A17" s="124"/>
      <c r="B17" s="90"/>
      <c r="C17" s="91"/>
      <c r="D17" s="91"/>
      <c r="E17" s="91"/>
      <c r="F17" s="91"/>
      <c r="G17" s="91"/>
      <c r="H17" s="91"/>
      <c r="I17" s="91"/>
      <c r="J17" s="91"/>
    </row>
    <row r="18" spans="1:10" ht="44.25" customHeight="1" x14ac:dyDescent="0.25">
      <c r="A18" s="195" t="s">
        <v>73</v>
      </c>
      <c r="B18" s="196" t="s">
        <v>21</v>
      </c>
      <c r="C18" s="197">
        <v>180</v>
      </c>
      <c r="D18" s="198">
        <v>1461</v>
      </c>
      <c r="E18" s="198">
        <v>0</v>
      </c>
      <c r="F18" s="198">
        <v>3</v>
      </c>
      <c r="G18" s="198" t="s">
        <v>14</v>
      </c>
      <c r="H18" s="198" t="s">
        <v>14</v>
      </c>
      <c r="I18" s="199">
        <v>0</v>
      </c>
      <c r="J18" s="200">
        <f>SUM(C18:I18)</f>
        <v>1644</v>
      </c>
    </row>
    <row r="19" spans="1:10" ht="44.25" customHeight="1" thickBot="1" x14ac:dyDescent="0.3">
      <c r="A19" s="201" t="s">
        <v>74</v>
      </c>
      <c r="B19" s="84" t="s">
        <v>21</v>
      </c>
      <c r="C19" s="202">
        <f t="shared" ref="C19:J19" si="11">C20-C15-C18</f>
        <v>236</v>
      </c>
      <c r="D19" s="203">
        <f t="shared" si="11"/>
        <v>3550</v>
      </c>
      <c r="E19" s="203">
        <f t="shared" si="11"/>
        <v>0</v>
      </c>
      <c r="F19" s="203">
        <f t="shared" si="11"/>
        <v>0</v>
      </c>
      <c r="G19" s="203" t="s">
        <v>75</v>
      </c>
      <c r="H19" s="203">
        <v>243</v>
      </c>
      <c r="I19" s="204">
        <f t="shared" si="11"/>
        <v>0</v>
      </c>
      <c r="J19" s="205">
        <f t="shared" si="11"/>
        <v>4029</v>
      </c>
    </row>
    <row r="20" spans="1:10" ht="44.25" customHeight="1" thickBot="1" x14ac:dyDescent="0.3">
      <c r="A20" s="206" t="s">
        <v>22</v>
      </c>
      <c r="B20" s="84" t="s">
        <v>21</v>
      </c>
      <c r="C20" s="202">
        <v>1894</v>
      </c>
      <c r="D20" s="203">
        <v>5439</v>
      </c>
      <c r="E20" s="203">
        <v>159</v>
      </c>
      <c r="F20" s="203">
        <v>399</v>
      </c>
      <c r="G20" s="203" t="s">
        <v>14</v>
      </c>
      <c r="H20" s="203">
        <v>243</v>
      </c>
      <c r="I20" s="204">
        <v>74</v>
      </c>
      <c r="J20" s="205">
        <f>SUM(C20:I20)</f>
        <v>8208</v>
      </c>
    </row>
    <row r="21" spans="1:10" ht="54.75" customHeight="1" thickBot="1" x14ac:dyDescent="0.3">
      <c r="A21" s="134"/>
      <c r="B21" s="124"/>
      <c r="C21" s="135"/>
      <c r="D21" s="135"/>
      <c r="E21" s="135"/>
      <c r="F21" s="135"/>
      <c r="G21" s="135"/>
      <c r="H21" s="135"/>
      <c r="I21" s="135"/>
      <c r="J21" s="137"/>
    </row>
    <row r="22" spans="1:10" ht="42" customHeight="1" x14ac:dyDescent="0.25">
      <c r="A22" s="371" t="s">
        <v>23</v>
      </c>
      <c r="B22" s="372"/>
      <c r="C22" s="372"/>
      <c r="D22" s="93"/>
      <c r="E22" s="93"/>
      <c r="F22" s="93"/>
      <c r="G22" s="93"/>
      <c r="H22" s="93"/>
      <c r="I22" s="93"/>
      <c r="J22" s="94"/>
    </row>
    <row r="23" spans="1:10" ht="42" customHeight="1" x14ac:dyDescent="0.25">
      <c r="A23" s="389" t="s">
        <v>24</v>
      </c>
      <c r="B23" s="390"/>
      <c r="C23" s="207">
        <v>3</v>
      </c>
      <c r="D23" s="95">
        <v>4</v>
      </c>
      <c r="E23" s="95">
        <v>1</v>
      </c>
      <c r="F23" s="95">
        <v>1</v>
      </c>
      <c r="G23" s="95">
        <v>0</v>
      </c>
      <c r="H23" s="95">
        <v>0</v>
      </c>
      <c r="I23" s="95">
        <v>1</v>
      </c>
      <c r="J23" s="96">
        <f>SUM(C23:I23)</f>
        <v>10</v>
      </c>
    </row>
    <row r="24" spans="1:10" ht="42" customHeight="1" thickBot="1" x14ac:dyDescent="0.3">
      <c r="A24" s="391" t="s">
        <v>25</v>
      </c>
      <c r="B24" s="392"/>
      <c r="C24" s="97">
        <v>3</v>
      </c>
      <c r="D24" s="98">
        <v>12</v>
      </c>
      <c r="E24" s="98">
        <v>1</v>
      </c>
      <c r="F24" s="98">
        <v>1</v>
      </c>
      <c r="G24" s="98">
        <v>0</v>
      </c>
      <c r="H24" s="98">
        <v>1</v>
      </c>
      <c r="I24" s="99">
        <v>1</v>
      </c>
      <c r="J24" s="100">
        <f>SUM(C24:I24)</f>
        <v>19</v>
      </c>
    </row>
    <row r="25" spans="1:10" ht="31.5" customHeight="1" x14ac:dyDescent="0.25">
      <c r="A25" s="52" t="s">
        <v>26</v>
      </c>
      <c r="B25" s="53"/>
      <c r="C25" s="54"/>
      <c r="D25" s="54"/>
      <c r="E25" s="54"/>
      <c r="F25" s="54"/>
      <c r="G25" s="54"/>
      <c r="H25" s="54"/>
      <c r="I25" s="54"/>
      <c r="J25" s="54"/>
    </row>
    <row r="27" spans="1:10" ht="19.5" customHeight="1" x14ac:dyDescent="0.25">
      <c r="A27" s="184" t="s">
        <v>161</v>
      </c>
      <c r="B27"/>
    </row>
  </sheetData>
  <mergeCells count="13">
    <mergeCell ref="A24:B24"/>
    <mergeCell ref="A9:A10"/>
    <mergeCell ref="A11:A12"/>
    <mergeCell ref="A13:A14"/>
    <mergeCell ref="A15:A16"/>
    <mergeCell ref="A22:C22"/>
    <mergeCell ref="A23:B23"/>
    <mergeCell ref="A7:A8"/>
    <mergeCell ref="A1:J1"/>
    <mergeCell ref="A2:J2"/>
    <mergeCell ref="A3:B4"/>
    <mergeCell ref="C3:J3"/>
    <mergeCell ref="A5:A6"/>
  </mergeCells>
  <pageMargins left="0.70866141732283472" right="0.70866141732283472" top="0.74803149606299213" bottom="0.74803149606299213" header="0.31496062992125984" footer="0.31496062992125984"/>
  <pageSetup paperSize="9" scale="51" orientation="landscape" r:id="rId1"/>
  <headerFooter>
    <oddFooter>&amp;L&amp;F&amp;C&amp;A&amp;R&amp;P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21"/>
  <sheetViews>
    <sheetView zoomScale="71" zoomScaleNormal="71" workbookViewId="0">
      <selection sqref="A1:J1"/>
    </sheetView>
  </sheetViews>
  <sheetFormatPr baseColWidth="10" defaultRowHeight="15" x14ac:dyDescent="0.25"/>
  <cols>
    <col min="1" max="1" width="33.7109375" customWidth="1"/>
    <col min="2" max="2" width="12.140625" style="55" customWidth="1"/>
    <col min="3" max="10" width="22.5703125" customWidth="1"/>
  </cols>
  <sheetData>
    <row r="1" spans="1:10" ht="43.5" customHeight="1" x14ac:dyDescent="0.25">
      <c r="A1" s="455" t="s">
        <v>76</v>
      </c>
      <c r="B1" s="455"/>
      <c r="C1" s="455"/>
      <c r="D1" s="455"/>
      <c r="E1" s="455"/>
      <c r="F1" s="455"/>
      <c r="G1" s="455"/>
      <c r="H1" s="455"/>
      <c r="I1" s="455"/>
      <c r="J1" s="455"/>
    </row>
    <row r="2" spans="1:10" ht="43.5" customHeight="1" thickBot="1" x14ac:dyDescent="0.3">
      <c r="A2" s="455" t="s">
        <v>77</v>
      </c>
      <c r="B2" s="455"/>
      <c r="C2" s="456"/>
      <c r="D2" s="456"/>
      <c r="E2" s="456"/>
      <c r="F2" s="456"/>
      <c r="G2" s="456"/>
      <c r="H2" s="456"/>
      <c r="I2" s="456"/>
      <c r="J2" s="456"/>
    </row>
    <row r="3" spans="1:10" ht="51.75" customHeight="1" thickBot="1" x14ac:dyDescent="0.3">
      <c r="A3" s="396" t="s">
        <v>78</v>
      </c>
      <c r="B3" s="397"/>
      <c r="C3" s="400" t="s">
        <v>3</v>
      </c>
      <c r="D3" s="401"/>
      <c r="E3" s="401"/>
      <c r="F3" s="401"/>
      <c r="G3" s="401"/>
      <c r="H3" s="401"/>
      <c r="I3" s="401"/>
      <c r="J3" s="402"/>
    </row>
    <row r="4" spans="1:10" ht="48" customHeight="1" thickBot="1" x14ac:dyDescent="0.3">
      <c r="A4" s="398"/>
      <c r="B4" s="399"/>
      <c r="C4" s="103" t="s">
        <v>4</v>
      </c>
      <c r="D4" s="104" t="s">
        <v>5</v>
      </c>
      <c r="E4" s="187" t="s">
        <v>6</v>
      </c>
      <c r="F4" s="104" t="s">
        <v>7</v>
      </c>
      <c r="G4" s="104" t="s">
        <v>8</v>
      </c>
      <c r="H4" s="104" t="s">
        <v>9</v>
      </c>
      <c r="I4" s="105" t="s">
        <v>10</v>
      </c>
      <c r="J4" s="106" t="s">
        <v>11</v>
      </c>
    </row>
    <row r="5" spans="1:10" ht="25.5" customHeight="1" x14ac:dyDescent="0.25">
      <c r="A5" s="463" t="s">
        <v>79</v>
      </c>
      <c r="B5" s="71" t="s">
        <v>21</v>
      </c>
      <c r="C5" s="189">
        <v>1155</v>
      </c>
      <c r="D5" s="107">
        <v>2928</v>
      </c>
      <c r="E5" s="107">
        <v>128</v>
      </c>
      <c r="F5" s="107">
        <v>349</v>
      </c>
      <c r="G5" s="107" t="s">
        <v>14</v>
      </c>
      <c r="H5" s="107">
        <v>188</v>
      </c>
      <c r="I5" s="108">
        <v>58</v>
      </c>
      <c r="J5" s="109">
        <f>SUM(C5:I5)</f>
        <v>4806</v>
      </c>
    </row>
    <row r="6" spans="1:10" ht="25.5" customHeight="1" x14ac:dyDescent="0.25">
      <c r="A6" s="462"/>
      <c r="B6" s="66" t="s">
        <v>32</v>
      </c>
      <c r="C6" s="75">
        <f t="shared" ref="C6:J6" si="0">C5/C$11</f>
        <v>0.77568838146406982</v>
      </c>
      <c r="D6" s="76">
        <f t="shared" si="0"/>
        <v>0.55963302752293576</v>
      </c>
      <c r="E6" s="76">
        <f t="shared" si="0"/>
        <v>0.80503144654088055</v>
      </c>
      <c r="F6" s="76">
        <f t="shared" si="0"/>
        <v>0.920844327176781</v>
      </c>
      <c r="G6" s="76" t="s">
        <v>16</v>
      </c>
      <c r="H6" s="76">
        <f t="shared" ref="H6" si="1">H5/H$11</f>
        <v>0.81739130434782614</v>
      </c>
      <c r="I6" s="78">
        <f t="shared" si="0"/>
        <v>0.79452054794520544</v>
      </c>
      <c r="J6" s="110">
        <f t="shared" si="0"/>
        <v>0.63554615181169005</v>
      </c>
    </row>
    <row r="7" spans="1:10" ht="25.5" customHeight="1" x14ac:dyDescent="0.25">
      <c r="A7" s="461" t="s">
        <v>80</v>
      </c>
      <c r="B7" s="71" t="s">
        <v>21</v>
      </c>
      <c r="C7" s="190">
        <v>93</v>
      </c>
      <c r="D7" s="115">
        <v>429</v>
      </c>
      <c r="E7" s="115">
        <v>18</v>
      </c>
      <c r="F7" s="115">
        <v>15</v>
      </c>
      <c r="G7" s="115" t="s">
        <v>14</v>
      </c>
      <c r="H7" s="115">
        <v>10</v>
      </c>
      <c r="I7" s="116">
        <v>5</v>
      </c>
      <c r="J7" s="117">
        <f t="shared" ref="J7" si="2">SUM(C7:I7)</f>
        <v>570</v>
      </c>
    </row>
    <row r="8" spans="1:10" ht="25.5" customHeight="1" x14ac:dyDescent="0.25">
      <c r="A8" s="462"/>
      <c r="B8" s="66" t="s">
        <v>32</v>
      </c>
      <c r="C8" s="75">
        <f t="shared" ref="C8:J8" si="3">C7/C$11</f>
        <v>6.2458025520483546E-2</v>
      </c>
      <c r="D8" s="76">
        <f t="shared" si="3"/>
        <v>8.1995412844036691E-2</v>
      </c>
      <c r="E8" s="76">
        <f t="shared" si="3"/>
        <v>0.11320754716981132</v>
      </c>
      <c r="F8" s="76">
        <f t="shared" si="3"/>
        <v>3.9577836411609502E-2</v>
      </c>
      <c r="G8" s="76" t="s">
        <v>16</v>
      </c>
      <c r="H8" s="76">
        <f t="shared" ref="H8" si="4">H7/H$11</f>
        <v>4.3478260869565216E-2</v>
      </c>
      <c r="I8" s="78">
        <f t="shared" si="3"/>
        <v>6.8493150684931503E-2</v>
      </c>
      <c r="J8" s="110">
        <f t="shared" si="3"/>
        <v>7.5376884422110546E-2</v>
      </c>
    </row>
    <row r="9" spans="1:10" ht="25.5" customHeight="1" x14ac:dyDescent="0.25">
      <c r="A9" s="461" t="s">
        <v>81</v>
      </c>
      <c r="B9" s="111" t="s">
        <v>21</v>
      </c>
      <c r="C9" s="209">
        <v>241</v>
      </c>
      <c r="D9" s="112">
        <v>1875</v>
      </c>
      <c r="E9" s="112">
        <v>13</v>
      </c>
      <c r="F9" s="112">
        <v>15</v>
      </c>
      <c r="G9" s="112" t="s">
        <v>14</v>
      </c>
      <c r="H9" s="112">
        <v>32</v>
      </c>
      <c r="I9" s="113">
        <v>10</v>
      </c>
      <c r="J9" s="114">
        <f t="shared" ref="J9:J11" si="5">SUM(C9:I9)</f>
        <v>2186</v>
      </c>
    </row>
    <row r="10" spans="1:10" ht="25.5" customHeight="1" thickBot="1" x14ac:dyDescent="0.3">
      <c r="A10" s="464"/>
      <c r="B10" s="84" t="s">
        <v>32</v>
      </c>
      <c r="C10" s="210">
        <f t="shared" ref="C10:J10" si="6">C9/C$11</f>
        <v>0.16185359301544661</v>
      </c>
      <c r="D10" s="118">
        <f t="shared" si="6"/>
        <v>0.35837155963302753</v>
      </c>
      <c r="E10" s="118">
        <f t="shared" si="6"/>
        <v>8.1761006289308172E-2</v>
      </c>
      <c r="F10" s="118">
        <f t="shared" si="6"/>
        <v>3.9577836411609502E-2</v>
      </c>
      <c r="G10" s="118" t="s">
        <v>16</v>
      </c>
      <c r="H10" s="118">
        <f t="shared" ref="H10" si="7">H9/H$11</f>
        <v>0.1391304347826087</v>
      </c>
      <c r="I10" s="119">
        <f t="shared" si="6"/>
        <v>0.13698630136986301</v>
      </c>
      <c r="J10" s="211">
        <f t="shared" si="6"/>
        <v>0.2890769637661994</v>
      </c>
    </row>
    <row r="11" spans="1:10" ht="27.75" customHeight="1" x14ac:dyDescent="0.25">
      <c r="A11" s="465" t="s">
        <v>82</v>
      </c>
      <c r="B11" s="71" t="s">
        <v>21</v>
      </c>
      <c r="C11" s="212">
        <f t="shared" ref="C11:I11" si="8">C5+C7++C9</f>
        <v>1489</v>
      </c>
      <c r="D11" s="213">
        <f t="shared" si="8"/>
        <v>5232</v>
      </c>
      <c r="E11" s="213">
        <f t="shared" si="8"/>
        <v>159</v>
      </c>
      <c r="F11" s="213">
        <f t="shared" si="8"/>
        <v>379</v>
      </c>
      <c r="G11" s="213" t="s">
        <v>14</v>
      </c>
      <c r="H11" s="213">
        <f t="shared" ref="H11" si="9">H5+H7++H9</f>
        <v>230</v>
      </c>
      <c r="I11" s="214">
        <f t="shared" si="8"/>
        <v>73</v>
      </c>
      <c r="J11" s="122">
        <f t="shared" si="5"/>
        <v>7562</v>
      </c>
    </row>
    <row r="12" spans="1:10" ht="27.75" customHeight="1" thickBot="1" x14ac:dyDescent="0.3">
      <c r="A12" s="398"/>
      <c r="B12" s="84" t="s">
        <v>32</v>
      </c>
      <c r="C12" s="85">
        <f t="shared" ref="C12:I12" si="10">C11/C$11</f>
        <v>1</v>
      </c>
      <c r="D12" s="86">
        <f t="shared" si="10"/>
        <v>1</v>
      </c>
      <c r="E12" s="86">
        <f t="shared" si="10"/>
        <v>1</v>
      </c>
      <c r="F12" s="86">
        <f t="shared" si="10"/>
        <v>1</v>
      </c>
      <c r="G12" s="86" t="s">
        <v>16</v>
      </c>
      <c r="H12" s="86">
        <f t="shared" ref="H12" si="11">H11/H$11</f>
        <v>1</v>
      </c>
      <c r="I12" s="88">
        <f t="shared" si="10"/>
        <v>1</v>
      </c>
      <c r="J12" s="123">
        <f>J11/J$11</f>
        <v>1</v>
      </c>
    </row>
    <row r="13" spans="1:10" ht="36" customHeight="1" thickBot="1" x14ac:dyDescent="0.3">
      <c r="A13" s="124"/>
      <c r="B13" s="90"/>
      <c r="C13" s="91"/>
      <c r="D13" s="91"/>
      <c r="E13" s="91"/>
      <c r="F13" s="91"/>
      <c r="G13" s="91"/>
      <c r="H13" s="91"/>
      <c r="I13" s="91"/>
      <c r="J13" s="91"/>
    </row>
    <row r="14" spans="1:10" ht="48.75" customHeight="1" x14ac:dyDescent="0.25">
      <c r="A14" s="195" t="s">
        <v>83</v>
      </c>
      <c r="B14" s="215" t="s">
        <v>21</v>
      </c>
      <c r="C14" s="197">
        <v>169</v>
      </c>
      <c r="D14" s="198">
        <v>207</v>
      </c>
      <c r="E14" s="198">
        <v>0</v>
      </c>
      <c r="F14" s="198">
        <v>20</v>
      </c>
      <c r="G14" s="198" t="s">
        <v>14</v>
      </c>
      <c r="H14" s="198">
        <v>13</v>
      </c>
      <c r="I14" s="199">
        <v>1</v>
      </c>
      <c r="J14" s="200">
        <f>SUM(C14:I14)</f>
        <v>410</v>
      </c>
    </row>
    <row r="15" spans="1:10" ht="48.75" customHeight="1" thickBot="1" x14ac:dyDescent="0.3">
      <c r="A15" s="216" t="s">
        <v>74</v>
      </c>
      <c r="B15" s="217" t="s">
        <v>21</v>
      </c>
      <c r="C15" s="202">
        <f t="shared" ref="C15:J15" si="12">C16-C11-C14</f>
        <v>236</v>
      </c>
      <c r="D15" s="203">
        <f t="shared" si="12"/>
        <v>0</v>
      </c>
      <c r="E15" s="203">
        <f t="shared" si="12"/>
        <v>0</v>
      </c>
      <c r="F15" s="203">
        <f t="shared" si="12"/>
        <v>0</v>
      </c>
      <c r="G15" s="203" t="s">
        <v>14</v>
      </c>
      <c r="H15" s="203">
        <f t="shared" si="12"/>
        <v>0</v>
      </c>
      <c r="I15" s="204">
        <f t="shared" si="12"/>
        <v>0</v>
      </c>
      <c r="J15" s="205">
        <f t="shared" si="12"/>
        <v>236</v>
      </c>
    </row>
    <row r="16" spans="1:10" ht="48.75" customHeight="1" thickBot="1" x14ac:dyDescent="0.3">
      <c r="A16" s="218" t="s">
        <v>22</v>
      </c>
      <c r="B16" s="138" t="s">
        <v>21</v>
      </c>
      <c r="C16" s="202">
        <v>1894</v>
      </c>
      <c r="D16" s="203">
        <v>5439</v>
      </c>
      <c r="E16" s="203">
        <v>159</v>
      </c>
      <c r="F16" s="203">
        <v>399</v>
      </c>
      <c r="G16" s="203" t="s">
        <v>14</v>
      </c>
      <c r="H16" s="203">
        <v>243</v>
      </c>
      <c r="I16" s="204">
        <v>74</v>
      </c>
      <c r="J16" s="205">
        <f>SUM(C16:I16)</f>
        <v>8208</v>
      </c>
    </row>
    <row r="17" spans="1:10" ht="54.75" customHeight="1" thickBot="1" x14ac:dyDescent="0.3">
      <c r="A17" s="134"/>
      <c r="B17" s="124"/>
      <c r="C17" s="135"/>
      <c r="D17" s="135"/>
      <c r="E17" s="135"/>
      <c r="F17" s="135"/>
      <c r="G17" s="135"/>
      <c r="H17" s="135"/>
      <c r="I17" s="135"/>
      <c r="J17" s="137"/>
    </row>
    <row r="18" spans="1:10" ht="36" customHeight="1" x14ac:dyDescent="0.25">
      <c r="A18" s="371" t="s">
        <v>23</v>
      </c>
      <c r="B18" s="372"/>
      <c r="C18" s="372"/>
      <c r="D18" s="93"/>
      <c r="E18" s="93"/>
      <c r="F18" s="93"/>
      <c r="G18" s="93"/>
      <c r="H18" s="93"/>
      <c r="I18" s="93"/>
      <c r="J18" s="94"/>
    </row>
    <row r="19" spans="1:10" ht="36" customHeight="1" x14ac:dyDescent="0.25">
      <c r="A19" s="389" t="s">
        <v>24</v>
      </c>
      <c r="B19" s="390"/>
      <c r="C19" s="219">
        <v>3</v>
      </c>
      <c r="D19" s="95">
        <v>8</v>
      </c>
      <c r="E19" s="95">
        <v>1</v>
      </c>
      <c r="F19" s="95">
        <v>1</v>
      </c>
      <c r="G19" s="95">
        <v>0</v>
      </c>
      <c r="H19" s="95">
        <v>1</v>
      </c>
      <c r="I19" s="95">
        <v>1</v>
      </c>
      <c r="J19" s="96">
        <f>SUM(C19:I19)</f>
        <v>15</v>
      </c>
    </row>
    <row r="20" spans="1:10" ht="36" customHeight="1" thickBot="1" x14ac:dyDescent="0.3">
      <c r="A20" s="391" t="s">
        <v>25</v>
      </c>
      <c r="B20" s="392"/>
      <c r="C20" s="97">
        <v>3</v>
      </c>
      <c r="D20" s="98">
        <v>12</v>
      </c>
      <c r="E20" s="98">
        <v>1</v>
      </c>
      <c r="F20" s="98">
        <v>1</v>
      </c>
      <c r="G20" s="98">
        <v>0</v>
      </c>
      <c r="H20" s="98">
        <v>1</v>
      </c>
      <c r="I20" s="99">
        <v>1</v>
      </c>
      <c r="J20" s="100">
        <f>SUM(C20:I20)</f>
        <v>19</v>
      </c>
    </row>
    <row r="21" spans="1:10" ht="31.5" customHeight="1" x14ac:dyDescent="0.25">
      <c r="A21" s="52" t="s">
        <v>26</v>
      </c>
      <c r="B21" s="53"/>
      <c r="C21" s="54"/>
      <c r="D21" s="54"/>
      <c r="E21" s="54"/>
      <c r="F21" s="54"/>
      <c r="G21" s="54"/>
      <c r="H21" s="54"/>
      <c r="I21" s="54"/>
      <c r="J21" s="54"/>
    </row>
  </sheetData>
  <mergeCells count="11">
    <mergeCell ref="A9:A10"/>
    <mergeCell ref="A11:A12"/>
    <mergeCell ref="A18:C18"/>
    <mergeCell ref="A19:B19"/>
    <mergeCell ref="A20:B20"/>
    <mergeCell ref="A7:A8"/>
    <mergeCell ref="A1:J1"/>
    <mergeCell ref="A2:J2"/>
    <mergeCell ref="A3:B4"/>
    <mergeCell ref="C3:J3"/>
    <mergeCell ref="A5:A6"/>
  </mergeCells>
  <pageMargins left="0.70866141732283472" right="0.70866141732283472" top="0.74803149606299213" bottom="0.74803149606299213" header="0.31496062992125984" footer="0.31496062992125984"/>
  <pageSetup paperSize="9" scale="57" orientation="landscape" r:id="rId1"/>
  <headerFooter>
    <oddFooter>&amp;L&amp;F&amp;C&amp;A&amp;R&amp;P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34"/>
  <sheetViews>
    <sheetView topLeftCell="A25" zoomScale="64" zoomScaleNormal="64" workbookViewId="0">
      <selection activeCell="A34" sqref="A34"/>
    </sheetView>
  </sheetViews>
  <sheetFormatPr baseColWidth="10" defaultRowHeight="15" x14ac:dyDescent="0.25"/>
  <cols>
    <col min="1" max="1" width="54.5703125" customWidth="1"/>
    <col min="2" max="2" width="17.28515625" style="55" customWidth="1"/>
    <col min="3" max="10" width="26.140625" customWidth="1"/>
  </cols>
  <sheetData>
    <row r="1" spans="1:10" ht="57" customHeight="1" x14ac:dyDescent="0.25">
      <c r="A1" s="467" t="s">
        <v>84</v>
      </c>
      <c r="B1" s="467"/>
      <c r="C1" s="467"/>
      <c r="D1" s="467"/>
      <c r="E1" s="467"/>
      <c r="F1" s="467"/>
      <c r="G1" s="467"/>
      <c r="H1" s="467"/>
      <c r="I1" s="467"/>
      <c r="J1" s="467"/>
    </row>
    <row r="2" spans="1:10" ht="42" customHeight="1" thickBot="1" x14ac:dyDescent="0.3">
      <c r="A2" s="468" t="s">
        <v>85</v>
      </c>
      <c r="B2" s="468"/>
      <c r="C2" s="469"/>
      <c r="D2" s="469"/>
      <c r="E2" s="469"/>
      <c r="F2" s="469"/>
      <c r="G2" s="469"/>
      <c r="H2" s="469"/>
      <c r="I2" s="469"/>
      <c r="J2" s="469"/>
    </row>
    <row r="3" spans="1:10" ht="51.75" customHeight="1" thickBot="1" x14ac:dyDescent="0.3">
      <c r="A3" s="411" t="s">
        <v>86</v>
      </c>
      <c r="B3" s="470"/>
      <c r="C3" s="400" t="s">
        <v>3</v>
      </c>
      <c r="D3" s="401"/>
      <c r="E3" s="401"/>
      <c r="F3" s="401"/>
      <c r="G3" s="401"/>
      <c r="H3" s="401"/>
      <c r="I3" s="401"/>
      <c r="J3" s="402"/>
    </row>
    <row r="4" spans="1:10" ht="57.75" customHeight="1" thickBot="1" x14ac:dyDescent="0.3">
      <c r="A4" s="415"/>
      <c r="B4" s="471"/>
      <c r="C4" s="220" t="s">
        <v>4</v>
      </c>
      <c r="D4" s="221" t="s">
        <v>5</v>
      </c>
      <c r="E4" s="222" t="s">
        <v>6</v>
      </c>
      <c r="F4" s="221" t="s">
        <v>7</v>
      </c>
      <c r="G4" s="221" t="s">
        <v>8</v>
      </c>
      <c r="H4" s="223" t="s">
        <v>48</v>
      </c>
      <c r="I4" s="224" t="s">
        <v>10</v>
      </c>
      <c r="J4" s="225" t="s">
        <v>11</v>
      </c>
    </row>
    <row r="5" spans="1:10" ht="31.5" customHeight="1" x14ac:dyDescent="0.25">
      <c r="A5" s="472" t="s">
        <v>87</v>
      </c>
      <c r="B5" s="226" t="s">
        <v>21</v>
      </c>
      <c r="C5" s="227">
        <v>61</v>
      </c>
      <c r="D5" s="228">
        <v>90</v>
      </c>
      <c r="E5" s="228">
        <v>7</v>
      </c>
      <c r="F5" s="228">
        <v>26</v>
      </c>
      <c r="G5" s="228" t="s">
        <v>14</v>
      </c>
      <c r="H5" s="228" t="s">
        <v>14</v>
      </c>
      <c r="I5" s="229">
        <v>6</v>
      </c>
      <c r="J5" s="230">
        <f>SUM(C5:I5)</f>
        <v>190</v>
      </c>
    </row>
    <row r="6" spans="1:10" ht="31.5" customHeight="1" x14ac:dyDescent="0.25">
      <c r="A6" s="473"/>
      <c r="B6" s="231" t="s">
        <v>32</v>
      </c>
      <c r="C6" s="232">
        <f t="shared" ref="C6:J6" si="0">C5/C$21</f>
        <v>4.1188386225523295E-2</v>
      </c>
      <c r="D6" s="233">
        <f t="shared" si="0"/>
        <v>0.13719512195121952</v>
      </c>
      <c r="E6" s="233">
        <f t="shared" si="0"/>
        <v>4.6979865771812082E-2</v>
      </c>
      <c r="F6" s="233">
        <f t="shared" si="0"/>
        <v>6.6326530612244902E-2</v>
      </c>
      <c r="G6" s="233" t="s">
        <v>16</v>
      </c>
      <c r="H6" s="233" t="s">
        <v>16</v>
      </c>
      <c r="I6" s="234">
        <f t="shared" si="0"/>
        <v>8.1081081081081086E-2</v>
      </c>
      <c r="J6" s="235">
        <f t="shared" si="0"/>
        <v>6.9040697674418602E-2</v>
      </c>
    </row>
    <row r="7" spans="1:10" ht="25.5" customHeight="1" x14ac:dyDescent="0.25">
      <c r="A7" s="474" t="s">
        <v>88</v>
      </c>
      <c r="B7" s="236" t="s">
        <v>21</v>
      </c>
      <c r="C7" s="237">
        <v>203</v>
      </c>
      <c r="D7" s="238">
        <v>108</v>
      </c>
      <c r="E7" s="238">
        <v>14</v>
      </c>
      <c r="F7" s="238">
        <v>47</v>
      </c>
      <c r="G7" s="238" t="s">
        <v>14</v>
      </c>
      <c r="H7" s="238" t="s">
        <v>14</v>
      </c>
      <c r="I7" s="239">
        <v>11</v>
      </c>
      <c r="J7" s="240">
        <f t="shared" ref="J7" si="1">SUM(C7:I7)</f>
        <v>383</v>
      </c>
    </row>
    <row r="8" spans="1:10" ht="25.5" customHeight="1" x14ac:dyDescent="0.25">
      <c r="A8" s="473"/>
      <c r="B8" s="231" t="s">
        <v>32</v>
      </c>
      <c r="C8" s="232">
        <f t="shared" ref="C8:J8" si="2">C7/C$21</f>
        <v>0.13706954760297096</v>
      </c>
      <c r="D8" s="233">
        <f t="shared" si="2"/>
        <v>0.16463414634146342</v>
      </c>
      <c r="E8" s="233">
        <f t="shared" si="2"/>
        <v>9.3959731543624164E-2</v>
      </c>
      <c r="F8" s="233">
        <f t="shared" si="2"/>
        <v>0.11989795918367346</v>
      </c>
      <c r="G8" s="233" t="s">
        <v>16</v>
      </c>
      <c r="H8" s="233" t="s">
        <v>16</v>
      </c>
      <c r="I8" s="234">
        <f t="shared" si="2"/>
        <v>0.14864864864864866</v>
      </c>
      <c r="J8" s="235">
        <f t="shared" si="2"/>
        <v>0.13917151162790697</v>
      </c>
    </row>
    <row r="9" spans="1:10" ht="33.75" customHeight="1" x14ac:dyDescent="0.25">
      <c r="A9" s="474" t="s">
        <v>89</v>
      </c>
      <c r="B9" s="236" t="s">
        <v>21</v>
      </c>
      <c r="C9" s="237">
        <v>503</v>
      </c>
      <c r="D9" s="238">
        <v>133</v>
      </c>
      <c r="E9" s="238">
        <v>29</v>
      </c>
      <c r="F9" s="238">
        <v>113</v>
      </c>
      <c r="G9" s="238" t="s">
        <v>14</v>
      </c>
      <c r="H9" s="238" t="s">
        <v>14</v>
      </c>
      <c r="I9" s="239">
        <v>29</v>
      </c>
      <c r="J9" s="240">
        <f t="shared" ref="J9" si="3">SUM(C9:I9)</f>
        <v>807</v>
      </c>
    </row>
    <row r="10" spans="1:10" ht="33.75" customHeight="1" x14ac:dyDescent="0.25">
      <c r="A10" s="473"/>
      <c r="B10" s="231" t="s">
        <v>32</v>
      </c>
      <c r="C10" s="232">
        <f t="shared" ref="C10:J10" si="4">C9/C$21</f>
        <v>0.33963538149898714</v>
      </c>
      <c r="D10" s="233">
        <f t="shared" si="4"/>
        <v>0.2027439024390244</v>
      </c>
      <c r="E10" s="233">
        <f t="shared" si="4"/>
        <v>0.19463087248322147</v>
      </c>
      <c r="F10" s="233">
        <f t="shared" si="4"/>
        <v>0.28826530612244899</v>
      </c>
      <c r="G10" s="233" t="s">
        <v>16</v>
      </c>
      <c r="H10" s="233" t="s">
        <v>16</v>
      </c>
      <c r="I10" s="234">
        <f t="shared" si="4"/>
        <v>0.39189189189189189</v>
      </c>
      <c r="J10" s="235">
        <f t="shared" si="4"/>
        <v>0.29324127906976744</v>
      </c>
    </row>
    <row r="11" spans="1:10" ht="25.5" customHeight="1" x14ac:dyDescent="0.25">
      <c r="A11" s="474" t="s">
        <v>90</v>
      </c>
      <c r="B11" s="236" t="s">
        <v>21</v>
      </c>
      <c r="C11" s="237">
        <v>159</v>
      </c>
      <c r="D11" s="238">
        <v>70</v>
      </c>
      <c r="E11" s="238">
        <v>20</v>
      </c>
      <c r="F11" s="238">
        <v>37</v>
      </c>
      <c r="G11" s="238" t="s">
        <v>14</v>
      </c>
      <c r="H11" s="238" t="s">
        <v>14</v>
      </c>
      <c r="I11" s="239">
        <v>11</v>
      </c>
      <c r="J11" s="240">
        <f t="shared" ref="J11" si="5">SUM(C11:I11)</f>
        <v>297</v>
      </c>
    </row>
    <row r="12" spans="1:10" ht="25.5" customHeight="1" x14ac:dyDescent="0.25">
      <c r="A12" s="473"/>
      <c r="B12" s="231" t="s">
        <v>32</v>
      </c>
      <c r="C12" s="232">
        <f t="shared" ref="C12:J12" si="6">C11/C$21</f>
        <v>0.10735989196488858</v>
      </c>
      <c r="D12" s="233">
        <f t="shared" si="6"/>
        <v>0.10670731707317073</v>
      </c>
      <c r="E12" s="233">
        <f t="shared" si="6"/>
        <v>0.13422818791946309</v>
      </c>
      <c r="F12" s="233">
        <f t="shared" si="6"/>
        <v>9.438775510204081E-2</v>
      </c>
      <c r="G12" s="233" t="s">
        <v>16</v>
      </c>
      <c r="H12" s="233" t="s">
        <v>16</v>
      </c>
      <c r="I12" s="234">
        <f t="shared" si="6"/>
        <v>0.14864864864864866</v>
      </c>
      <c r="J12" s="235">
        <f t="shared" si="6"/>
        <v>0.10792151162790697</v>
      </c>
    </row>
    <row r="13" spans="1:10" ht="25.5" customHeight="1" x14ac:dyDescent="0.25">
      <c r="A13" s="474" t="s">
        <v>91</v>
      </c>
      <c r="B13" s="236" t="s">
        <v>21</v>
      </c>
      <c r="C13" s="237">
        <v>39</v>
      </c>
      <c r="D13" s="238">
        <v>39</v>
      </c>
      <c r="E13" s="238">
        <v>4</v>
      </c>
      <c r="F13" s="238">
        <v>14</v>
      </c>
      <c r="G13" s="238" t="s">
        <v>14</v>
      </c>
      <c r="H13" s="238" t="s">
        <v>14</v>
      </c>
      <c r="I13" s="239">
        <v>2</v>
      </c>
      <c r="J13" s="240">
        <f t="shared" ref="J13" si="7">SUM(C13:I13)</f>
        <v>98</v>
      </c>
    </row>
    <row r="14" spans="1:10" ht="25.5" customHeight="1" x14ac:dyDescent="0.25">
      <c r="A14" s="473"/>
      <c r="B14" s="231" t="s">
        <v>32</v>
      </c>
      <c r="C14" s="232">
        <f t="shared" ref="C14:J14" si="8">C13/C$21</f>
        <v>2.6333558406482108E-2</v>
      </c>
      <c r="D14" s="233">
        <f t="shared" si="8"/>
        <v>5.9451219512195119E-2</v>
      </c>
      <c r="E14" s="233">
        <f t="shared" si="8"/>
        <v>2.6845637583892617E-2</v>
      </c>
      <c r="F14" s="233">
        <f t="shared" si="8"/>
        <v>3.5714285714285712E-2</v>
      </c>
      <c r="G14" s="233" t="s">
        <v>16</v>
      </c>
      <c r="H14" s="233" t="s">
        <v>16</v>
      </c>
      <c r="I14" s="234">
        <f t="shared" si="8"/>
        <v>2.7027027027027029E-2</v>
      </c>
      <c r="J14" s="235">
        <f t="shared" si="8"/>
        <v>3.5610465116279071E-2</v>
      </c>
    </row>
    <row r="15" spans="1:10" ht="25.5" customHeight="1" x14ac:dyDescent="0.25">
      <c r="A15" s="474" t="s">
        <v>92</v>
      </c>
      <c r="B15" s="236" t="s">
        <v>21</v>
      </c>
      <c r="C15" s="237">
        <v>28</v>
      </c>
      <c r="D15" s="238">
        <v>19</v>
      </c>
      <c r="E15" s="238">
        <v>1</v>
      </c>
      <c r="F15" s="238">
        <v>4</v>
      </c>
      <c r="G15" s="238" t="s">
        <v>14</v>
      </c>
      <c r="H15" s="238" t="s">
        <v>14</v>
      </c>
      <c r="I15" s="239">
        <v>1</v>
      </c>
      <c r="J15" s="240">
        <f t="shared" ref="J15" si="9">SUM(C15:I15)</f>
        <v>53</v>
      </c>
    </row>
    <row r="16" spans="1:10" ht="25.5" customHeight="1" x14ac:dyDescent="0.25">
      <c r="A16" s="473"/>
      <c r="B16" s="231" t="s">
        <v>32</v>
      </c>
      <c r="C16" s="232">
        <f t="shared" ref="C16:J16" si="10">C15/C$21</f>
        <v>1.8906144496961513E-2</v>
      </c>
      <c r="D16" s="233">
        <f t="shared" si="10"/>
        <v>2.8963414634146343E-2</v>
      </c>
      <c r="E16" s="233">
        <f t="shared" si="10"/>
        <v>6.7114093959731542E-3</v>
      </c>
      <c r="F16" s="233">
        <f t="shared" si="10"/>
        <v>1.020408163265306E-2</v>
      </c>
      <c r="G16" s="233" t="s">
        <v>16</v>
      </c>
      <c r="H16" s="233" t="s">
        <v>16</v>
      </c>
      <c r="I16" s="234">
        <f t="shared" si="10"/>
        <v>1.3513513513513514E-2</v>
      </c>
      <c r="J16" s="235">
        <f t="shared" si="10"/>
        <v>1.9258720930232558E-2</v>
      </c>
    </row>
    <row r="17" spans="1:10" ht="25.5" customHeight="1" x14ac:dyDescent="0.25">
      <c r="A17" s="466" t="s">
        <v>93</v>
      </c>
      <c r="B17" s="236" t="s">
        <v>21</v>
      </c>
      <c r="C17" s="237">
        <v>22</v>
      </c>
      <c r="D17" s="238">
        <v>4</v>
      </c>
      <c r="E17" s="238">
        <v>2</v>
      </c>
      <c r="F17" s="238">
        <v>7</v>
      </c>
      <c r="G17" s="238" t="s">
        <v>14</v>
      </c>
      <c r="H17" s="238" t="s">
        <v>14</v>
      </c>
      <c r="I17" s="239">
        <v>1</v>
      </c>
      <c r="J17" s="240">
        <f t="shared" ref="J17" si="11">SUM(C17:I17)</f>
        <v>36</v>
      </c>
    </row>
    <row r="18" spans="1:10" ht="25.5" customHeight="1" x14ac:dyDescent="0.25">
      <c r="A18" s="473"/>
      <c r="B18" s="231" t="s">
        <v>32</v>
      </c>
      <c r="C18" s="232">
        <f t="shared" ref="C18:J18" si="12">C17/C$21</f>
        <v>1.4854827819041188E-2</v>
      </c>
      <c r="D18" s="233">
        <f t="shared" si="12"/>
        <v>6.0975609756097563E-3</v>
      </c>
      <c r="E18" s="233">
        <f t="shared" si="12"/>
        <v>1.3422818791946308E-2</v>
      </c>
      <c r="F18" s="233">
        <f t="shared" si="12"/>
        <v>1.7857142857142856E-2</v>
      </c>
      <c r="G18" s="233" t="s">
        <v>16</v>
      </c>
      <c r="H18" s="233" t="s">
        <v>16</v>
      </c>
      <c r="I18" s="234">
        <f t="shared" si="12"/>
        <v>1.3513513513513514E-2</v>
      </c>
      <c r="J18" s="235">
        <f t="shared" si="12"/>
        <v>1.308139534883721E-2</v>
      </c>
    </row>
    <row r="19" spans="1:10" ht="25.5" customHeight="1" x14ac:dyDescent="0.25">
      <c r="A19" s="466" t="s">
        <v>94</v>
      </c>
      <c r="B19" s="236" t="s">
        <v>21</v>
      </c>
      <c r="C19" s="237">
        <v>466</v>
      </c>
      <c r="D19" s="238">
        <v>193</v>
      </c>
      <c r="E19" s="238">
        <v>72</v>
      </c>
      <c r="F19" s="238">
        <v>144</v>
      </c>
      <c r="G19" s="238" t="s">
        <v>14</v>
      </c>
      <c r="H19" s="238" t="s">
        <v>14</v>
      </c>
      <c r="I19" s="239">
        <v>13</v>
      </c>
      <c r="J19" s="240">
        <f t="shared" ref="J19" si="13">SUM(C19:I19)</f>
        <v>888</v>
      </c>
    </row>
    <row r="20" spans="1:10" ht="25.5" customHeight="1" thickBot="1" x14ac:dyDescent="0.3">
      <c r="A20" s="466"/>
      <c r="B20" s="236" t="s">
        <v>32</v>
      </c>
      <c r="C20" s="241">
        <f t="shared" ref="C20:J20" si="14">C19/C$21</f>
        <v>0.31465226198514518</v>
      </c>
      <c r="D20" s="242">
        <f t="shared" si="14"/>
        <v>0.29420731707317072</v>
      </c>
      <c r="E20" s="242">
        <f t="shared" si="14"/>
        <v>0.48322147651006714</v>
      </c>
      <c r="F20" s="242">
        <f t="shared" si="14"/>
        <v>0.36734693877551022</v>
      </c>
      <c r="G20" s="242" t="s">
        <v>16</v>
      </c>
      <c r="H20" s="242" t="s">
        <v>16</v>
      </c>
      <c r="I20" s="243">
        <f t="shared" si="14"/>
        <v>0.17567567567567569</v>
      </c>
      <c r="J20" s="244">
        <f t="shared" si="14"/>
        <v>0.32267441860465118</v>
      </c>
    </row>
    <row r="21" spans="1:10" ht="30.75" customHeight="1" x14ac:dyDescent="0.25">
      <c r="A21" s="475" t="s">
        <v>95</v>
      </c>
      <c r="B21" s="245" t="s">
        <v>21</v>
      </c>
      <c r="C21" s="193">
        <f t="shared" ref="C21:J21" si="15">C5+C7+C9+C11+C13+C15+C17+C19</f>
        <v>1481</v>
      </c>
      <c r="D21" s="120">
        <f t="shared" si="15"/>
        <v>656</v>
      </c>
      <c r="E21" s="120">
        <f t="shared" si="15"/>
        <v>149</v>
      </c>
      <c r="F21" s="120">
        <f t="shared" si="15"/>
        <v>392</v>
      </c>
      <c r="G21" s="120" t="s">
        <v>14</v>
      </c>
      <c r="H21" s="120" t="s">
        <v>14</v>
      </c>
      <c r="I21" s="121">
        <f t="shared" si="15"/>
        <v>74</v>
      </c>
      <c r="J21" s="194">
        <f t="shared" si="15"/>
        <v>2752</v>
      </c>
    </row>
    <row r="22" spans="1:10" ht="30.75" customHeight="1" thickBot="1" x14ac:dyDescent="0.3">
      <c r="A22" s="476"/>
      <c r="B22" s="246" t="s">
        <v>32</v>
      </c>
      <c r="C22" s="85">
        <f t="shared" ref="C22:I22" si="16">C21/C$21</f>
        <v>1</v>
      </c>
      <c r="D22" s="86">
        <f t="shared" si="16"/>
        <v>1</v>
      </c>
      <c r="E22" s="86">
        <f t="shared" si="16"/>
        <v>1</v>
      </c>
      <c r="F22" s="86">
        <f t="shared" si="16"/>
        <v>1</v>
      </c>
      <c r="G22" s="86" t="s">
        <v>16</v>
      </c>
      <c r="H22" s="86" t="s">
        <v>16</v>
      </c>
      <c r="I22" s="88">
        <f t="shared" si="16"/>
        <v>1</v>
      </c>
      <c r="J22" s="123">
        <f>J21/J$21</f>
        <v>1</v>
      </c>
    </row>
    <row r="23" spans="1:10" ht="36" customHeight="1" thickBot="1" x14ac:dyDescent="0.3">
      <c r="A23" s="124"/>
      <c r="B23" s="90"/>
      <c r="C23" s="91"/>
      <c r="D23" s="91"/>
      <c r="E23" s="91"/>
      <c r="F23" s="91"/>
      <c r="G23" s="91"/>
      <c r="H23" s="91"/>
      <c r="I23" s="91"/>
      <c r="J23" s="91"/>
    </row>
    <row r="24" spans="1:10" ht="57" customHeight="1" x14ac:dyDescent="0.25">
      <c r="A24" s="195" t="s">
        <v>96</v>
      </c>
      <c r="B24" s="247" t="s">
        <v>21</v>
      </c>
      <c r="C24" s="248">
        <v>177</v>
      </c>
      <c r="D24" s="249">
        <v>1855</v>
      </c>
      <c r="E24" s="249">
        <v>10</v>
      </c>
      <c r="F24" s="249">
        <v>7</v>
      </c>
      <c r="G24" s="249" t="s">
        <v>14</v>
      </c>
      <c r="H24" s="249" t="s">
        <v>14</v>
      </c>
      <c r="I24" s="250">
        <v>0</v>
      </c>
      <c r="J24" s="251">
        <f>SUM(C24:I24)</f>
        <v>2049</v>
      </c>
    </row>
    <row r="25" spans="1:10" ht="55.5" customHeight="1" thickBot="1" x14ac:dyDescent="0.3">
      <c r="A25" s="216" t="s">
        <v>74</v>
      </c>
      <c r="B25" s="252" t="s">
        <v>21</v>
      </c>
      <c r="C25" s="253">
        <f t="shared" ref="C25:J25" si="17">C26-C21-C24</f>
        <v>236</v>
      </c>
      <c r="D25" s="253">
        <f t="shared" si="17"/>
        <v>2928</v>
      </c>
      <c r="E25" s="253">
        <f t="shared" si="17"/>
        <v>0</v>
      </c>
      <c r="F25" s="253">
        <f t="shared" si="17"/>
        <v>0</v>
      </c>
      <c r="G25" s="254" t="s">
        <v>14</v>
      </c>
      <c r="H25" s="254">
        <v>243</v>
      </c>
      <c r="I25" s="255">
        <f t="shared" si="17"/>
        <v>0</v>
      </c>
      <c r="J25" s="256">
        <f t="shared" si="17"/>
        <v>3407</v>
      </c>
    </row>
    <row r="26" spans="1:10" ht="54.75" customHeight="1" thickBot="1" x14ac:dyDescent="0.3">
      <c r="A26" s="218" t="s">
        <v>22</v>
      </c>
      <c r="B26" s="257" t="s">
        <v>21</v>
      </c>
      <c r="C26" s="253">
        <v>1894</v>
      </c>
      <c r="D26" s="254">
        <v>5439</v>
      </c>
      <c r="E26" s="254">
        <v>159</v>
      </c>
      <c r="F26" s="254">
        <v>399</v>
      </c>
      <c r="G26" s="254" t="s">
        <v>14</v>
      </c>
      <c r="H26" s="254">
        <v>243</v>
      </c>
      <c r="I26" s="255">
        <v>74</v>
      </c>
      <c r="J26" s="256">
        <f>SUM(C26:I26)</f>
        <v>8208</v>
      </c>
    </row>
    <row r="27" spans="1:10" ht="54.75" customHeight="1" thickBot="1" x14ac:dyDescent="0.3">
      <c r="A27" s="134"/>
      <c r="B27" s="124"/>
      <c r="C27" s="135"/>
      <c r="D27" s="135"/>
      <c r="E27" s="135"/>
      <c r="F27" s="135"/>
      <c r="G27" s="135"/>
      <c r="H27" s="135"/>
      <c r="I27" s="135"/>
      <c r="J27" s="137"/>
    </row>
    <row r="28" spans="1:10" ht="36.75" customHeight="1" x14ac:dyDescent="0.25">
      <c r="A28" s="477" t="s">
        <v>23</v>
      </c>
      <c r="B28" s="478"/>
      <c r="C28" s="478"/>
      <c r="D28" s="93"/>
      <c r="E28" s="93"/>
      <c r="F28" s="93"/>
      <c r="G28" s="93"/>
      <c r="H28" s="93"/>
      <c r="I28" s="93"/>
      <c r="J28" s="94"/>
    </row>
    <row r="29" spans="1:10" ht="36.75" customHeight="1" x14ac:dyDescent="0.25">
      <c r="A29" s="479" t="s">
        <v>24</v>
      </c>
      <c r="B29" s="480"/>
      <c r="C29" s="258">
        <v>3</v>
      </c>
      <c r="D29" s="259">
        <v>6</v>
      </c>
      <c r="E29" s="259">
        <v>1</v>
      </c>
      <c r="F29" s="259">
        <v>1</v>
      </c>
      <c r="G29" s="259">
        <v>0</v>
      </c>
      <c r="H29" s="259">
        <v>0</v>
      </c>
      <c r="I29" s="259">
        <v>1</v>
      </c>
      <c r="J29" s="260">
        <f>SUM(C29:I29)</f>
        <v>12</v>
      </c>
    </row>
    <row r="30" spans="1:10" ht="36.75" customHeight="1" thickBot="1" x14ac:dyDescent="0.3">
      <c r="A30" s="481" t="s">
        <v>25</v>
      </c>
      <c r="B30" s="482"/>
      <c r="C30" s="261">
        <v>3</v>
      </c>
      <c r="D30" s="262">
        <v>12</v>
      </c>
      <c r="E30" s="262">
        <v>1</v>
      </c>
      <c r="F30" s="262">
        <v>1</v>
      </c>
      <c r="G30" s="262">
        <v>0</v>
      </c>
      <c r="H30" s="262">
        <v>1</v>
      </c>
      <c r="I30" s="263">
        <v>1</v>
      </c>
      <c r="J30" s="264">
        <f>SUM(C30:I30)</f>
        <v>19</v>
      </c>
    </row>
    <row r="31" spans="1:10" ht="31.5" customHeight="1" x14ac:dyDescent="0.25">
      <c r="A31" s="265" t="s">
        <v>26</v>
      </c>
      <c r="B31" s="266"/>
      <c r="C31" s="54"/>
      <c r="D31" s="54"/>
      <c r="E31" s="54"/>
      <c r="F31" s="54"/>
      <c r="G31" s="54"/>
      <c r="H31" s="54"/>
      <c r="I31" s="54"/>
      <c r="J31" s="54"/>
    </row>
    <row r="32" spans="1:10" ht="38.25" customHeight="1" x14ac:dyDescent="0.25">
      <c r="A32" s="483" t="s">
        <v>97</v>
      </c>
      <c r="B32" s="483"/>
      <c r="C32" s="483"/>
      <c r="D32" s="483"/>
      <c r="E32" s="483"/>
      <c r="F32" s="483"/>
      <c r="G32" s="483"/>
      <c r="H32" s="483"/>
      <c r="I32" s="483"/>
      <c r="J32" s="483"/>
    </row>
    <row r="34" spans="1:1" x14ac:dyDescent="0.25">
      <c r="A34" s="184" t="s">
        <v>162</v>
      </c>
    </row>
  </sheetData>
  <mergeCells count="17">
    <mergeCell ref="A21:A22"/>
    <mergeCell ref="A28:C28"/>
    <mergeCell ref="A29:B29"/>
    <mergeCell ref="A30:B30"/>
    <mergeCell ref="A32:J32"/>
    <mergeCell ref="A19:A20"/>
    <mergeCell ref="A1:J1"/>
    <mergeCell ref="A2:J2"/>
    <mergeCell ref="A3:B4"/>
    <mergeCell ref="C3:J3"/>
    <mergeCell ref="A5:A6"/>
    <mergeCell ref="A7:A8"/>
    <mergeCell ref="A9:A10"/>
    <mergeCell ref="A11:A12"/>
    <mergeCell ref="A13:A14"/>
    <mergeCell ref="A15:A16"/>
    <mergeCell ref="A17:A18"/>
  </mergeCells>
  <pageMargins left="0.70866141732283472" right="0.70866141732283472" top="0.74803149606299213" bottom="0.74803149606299213" header="0.31496062992125984" footer="0.31496062992125984"/>
  <pageSetup paperSize="9" scale="42" orientation="landscape" r:id="rId1"/>
  <headerFooter>
    <oddFooter>&amp;L&amp;F&amp;C&amp;A&amp;R&amp;P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35"/>
  <sheetViews>
    <sheetView topLeftCell="A29" zoomScale="55" zoomScaleNormal="55" workbookViewId="0">
      <selection activeCell="A35" sqref="A35:E35"/>
    </sheetView>
  </sheetViews>
  <sheetFormatPr baseColWidth="10" defaultRowHeight="15" x14ac:dyDescent="0.25"/>
  <cols>
    <col min="1" max="1" width="57.85546875" customWidth="1"/>
    <col min="2" max="2" width="10.140625" style="55" customWidth="1"/>
    <col min="3" max="4" width="22.5703125" customWidth="1"/>
    <col min="5" max="5" width="27.5703125" customWidth="1"/>
    <col min="6" max="10" width="22.5703125" customWidth="1"/>
  </cols>
  <sheetData>
    <row r="1" spans="1:10" ht="34.5" customHeight="1" x14ac:dyDescent="0.25">
      <c r="A1" s="455" t="s">
        <v>98</v>
      </c>
      <c r="B1" s="455"/>
      <c r="C1" s="455"/>
      <c r="D1" s="455"/>
      <c r="E1" s="455"/>
      <c r="F1" s="455"/>
      <c r="G1" s="455"/>
      <c r="H1" s="455"/>
      <c r="I1" s="455"/>
      <c r="J1" s="455"/>
    </row>
    <row r="2" spans="1:10" ht="57" customHeight="1" thickBot="1" x14ac:dyDescent="0.3">
      <c r="A2" s="455" t="s">
        <v>157</v>
      </c>
      <c r="B2" s="455"/>
      <c r="C2" s="456"/>
      <c r="D2" s="456"/>
      <c r="E2" s="456"/>
      <c r="F2" s="456"/>
      <c r="G2" s="456"/>
      <c r="H2" s="456"/>
      <c r="I2" s="456"/>
      <c r="J2" s="456"/>
    </row>
    <row r="3" spans="1:10" ht="51.75" customHeight="1" thickBot="1" x14ac:dyDescent="0.3">
      <c r="A3" s="379" t="s">
        <v>99</v>
      </c>
      <c r="B3" s="380"/>
      <c r="C3" s="417" t="s">
        <v>3</v>
      </c>
      <c r="D3" s="418"/>
      <c r="E3" s="418"/>
      <c r="F3" s="418"/>
      <c r="G3" s="418"/>
      <c r="H3" s="418"/>
      <c r="I3" s="418"/>
      <c r="J3" s="419"/>
    </row>
    <row r="4" spans="1:10" ht="70.5" customHeight="1" thickBot="1" x14ac:dyDescent="0.3">
      <c r="A4" s="381"/>
      <c r="B4" s="382"/>
      <c r="C4" s="267" t="s">
        <v>4</v>
      </c>
      <c r="D4" s="188" t="s">
        <v>100</v>
      </c>
      <c r="E4" s="188" t="s">
        <v>6</v>
      </c>
      <c r="F4" s="268" t="s">
        <v>7</v>
      </c>
      <c r="G4" s="268" t="s">
        <v>8</v>
      </c>
      <c r="H4" s="188" t="s">
        <v>101</v>
      </c>
      <c r="I4" s="269" t="s">
        <v>10</v>
      </c>
      <c r="J4" s="270" t="s">
        <v>11</v>
      </c>
    </row>
    <row r="5" spans="1:10" ht="31.5" customHeight="1" x14ac:dyDescent="0.25">
      <c r="A5" s="486" t="s">
        <v>102</v>
      </c>
      <c r="B5" s="6" t="s">
        <v>13</v>
      </c>
      <c r="C5" s="271">
        <v>388</v>
      </c>
      <c r="D5" s="272">
        <v>124</v>
      </c>
      <c r="E5" s="272">
        <v>30</v>
      </c>
      <c r="F5" s="272">
        <v>69</v>
      </c>
      <c r="G5" s="272" t="s">
        <v>14</v>
      </c>
      <c r="H5" s="272" t="s">
        <v>14</v>
      </c>
      <c r="I5" s="273">
        <v>8</v>
      </c>
      <c r="J5" s="274">
        <f>SUM(C5:I5)</f>
        <v>619</v>
      </c>
    </row>
    <row r="6" spans="1:10" ht="31.5" customHeight="1" x14ac:dyDescent="0.25">
      <c r="A6" s="485"/>
      <c r="B6" s="275" t="s">
        <v>32</v>
      </c>
      <c r="C6" s="276">
        <f t="shared" ref="C6:J6" si="0">C5/C$23</f>
        <v>0.26430517711171664</v>
      </c>
      <c r="D6" s="277">
        <f t="shared" si="0"/>
        <v>0.24171539961013644</v>
      </c>
      <c r="E6" s="277">
        <f t="shared" si="0"/>
        <v>0.19480519480519481</v>
      </c>
      <c r="F6" s="277">
        <f t="shared" si="0"/>
        <v>0.18449197860962566</v>
      </c>
      <c r="G6" s="277" t="s">
        <v>16</v>
      </c>
      <c r="H6" s="277" t="s">
        <v>16</v>
      </c>
      <c r="I6" s="278">
        <f t="shared" si="0"/>
        <v>0.10810810810810811</v>
      </c>
      <c r="J6" s="279">
        <f t="shared" si="0"/>
        <v>0.23964382500967868</v>
      </c>
    </row>
    <row r="7" spans="1:10" ht="25.5" customHeight="1" x14ac:dyDescent="0.25">
      <c r="A7" s="484" t="s">
        <v>103</v>
      </c>
      <c r="B7" s="280" t="s">
        <v>21</v>
      </c>
      <c r="C7" s="16">
        <v>217</v>
      </c>
      <c r="D7" s="17">
        <v>34</v>
      </c>
      <c r="E7" s="17">
        <v>29</v>
      </c>
      <c r="F7" s="17">
        <v>93</v>
      </c>
      <c r="G7" s="17" t="s">
        <v>14</v>
      </c>
      <c r="H7" s="17" t="s">
        <v>14</v>
      </c>
      <c r="I7" s="281">
        <v>12</v>
      </c>
      <c r="J7" s="282">
        <f t="shared" ref="J7" si="1">SUM(C7:I7)</f>
        <v>385</v>
      </c>
    </row>
    <row r="8" spans="1:10" ht="25.5" customHeight="1" x14ac:dyDescent="0.25">
      <c r="A8" s="485"/>
      <c r="B8" s="275" t="s">
        <v>32</v>
      </c>
      <c r="C8" s="276">
        <f t="shared" ref="C8:J8" si="2">C7/C$23</f>
        <v>0.14782016348773841</v>
      </c>
      <c r="D8" s="277">
        <f t="shared" si="2"/>
        <v>6.6276803118908378E-2</v>
      </c>
      <c r="E8" s="277">
        <f t="shared" si="2"/>
        <v>0.18831168831168832</v>
      </c>
      <c r="F8" s="277">
        <f t="shared" si="2"/>
        <v>0.24866310160427807</v>
      </c>
      <c r="G8" s="277" t="s">
        <v>16</v>
      </c>
      <c r="H8" s="277" t="s">
        <v>16</v>
      </c>
      <c r="I8" s="278">
        <f t="shared" si="2"/>
        <v>0.16216216216216217</v>
      </c>
      <c r="J8" s="279">
        <f t="shared" si="2"/>
        <v>0.14905149051490515</v>
      </c>
    </row>
    <row r="9" spans="1:10" ht="25.5" customHeight="1" x14ac:dyDescent="0.25">
      <c r="A9" s="484" t="s">
        <v>104</v>
      </c>
      <c r="B9" s="280" t="s">
        <v>21</v>
      </c>
      <c r="C9" s="16">
        <v>431</v>
      </c>
      <c r="D9" s="17">
        <v>121</v>
      </c>
      <c r="E9" s="17">
        <v>6</v>
      </c>
      <c r="F9" s="17">
        <v>34</v>
      </c>
      <c r="G9" s="17" t="s">
        <v>14</v>
      </c>
      <c r="H9" s="17" t="s">
        <v>14</v>
      </c>
      <c r="I9" s="281">
        <v>2</v>
      </c>
      <c r="J9" s="282">
        <f t="shared" ref="J9" si="3">SUM(C9:I9)</f>
        <v>594</v>
      </c>
    </row>
    <row r="10" spans="1:10" ht="25.5" customHeight="1" x14ac:dyDescent="0.25">
      <c r="A10" s="485"/>
      <c r="B10" s="275" t="s">
        <v>32</v>
      </c>
      <c r="C10" s="276">
        <f t="shared" ref="C10:J10" si="4">C9/C$23</f>
        <v>0.29359673024523159</v>
      </c>
      <c r="D10" s="277">
        <f t="shared" si="4"/>
        <v>0.23586744639376217</v>
      </c>
      <c r="E10" s="277">
        <f t="shared" si="4"/>
        <v>3.896103896103896E-2</v>
      </c>
      <c r="F10" s="277">
        <f t="shared" si="4"/>
        <v>9.0909090909090912E-2</v>
      </c>
      <c r="G10" s="277" t="s">
        <v>16</v>
      </c>
      <c r="H10" s="277" t="s">
        <v>16</v>
      </c>
      <c r="I10" s="278">
        <f t="shared" si="4"/>
        <v>2.7027027027027029E-2</v>
      </c>
      <c r="J10" s="279">
        <f t="shared" si="4"/>
        <v>0.22996515679442509</v>
      </c>
    </row>
    <row r="11" spans="1:10" ht="25.5" customHeight="1" x14ac:dyDescent="0.25">
      <c r="A11" s="484" t="s">
        <v>105</v>
      </c>
      <c r="B11" s="280" t="s">
        <v>21</v>
      </c>
      <c r="C11" s="16">
        <v>30</v>
      </c>
      <c r="D11" s="17">
        <v>4</v>
      </c>
      <c r="E11" s="17">
        <v>9</v>
      </c>
      <c r="F11" s="17">
        <v>29</v>
      </c>
      <c r="G11" s="17" t="s">
        <v>14</v>
      </c>
      <c r="H11" s="17" t="s">
        <v>14</v>
      </c>
      <c r="I11" s="281">
        <v>0</v>
      </c>
      <c r="J11" s="282">
        <f t="shared" ref="J11" si="5">SUM(C11:I11)</f>
        <v>72</v>
      </c>
    </row>
    <row r="12" spans="1:10" ht="25.5" customHeight="1" x14ac:dyDescent="0.25">
      <c r="A12" s="485"/>
      <c r="B12" s="275" t="s">
        <v>32</v>
      </c>
      <c r="C12" s="276">
        <f t="shared" ref="C12:J12" si="6">C11/C$23</f>
        <v>2.0435967302452316E-2</v>
      </c>
      <c r="D12" s="277">
        <f t="shared" si="6"/>
        <v>7.7972709551656916E-3</v>
      </c>
      <c r="E12" s="277">
        <f t="shared" si="6"/>
        <v>5.844155844155844E-2</v>
      </c>
      <c r="F12" s="277">
        <f t="shared" si="6"/>
        <v>7.7540106951871662E-2</v>
      </c>
      <c r="G12" s="277" t="s">
        <v>16</v>
      </c>
      <c r="H12" s="277" t="s">
        <v>16</v>
      </c>
      <c r="I12" s="278">
        <f t="shared" si="6"/>
        <v>0</v>
      </c>
      <c r="J12" s="279">
        <f t="shared" si="6"/>
        <v>2.7874564459930314E-2</v>
      </c>
    </row>
    <row r="13" spans="1:10" ht="25.5" customHeight="1" x14ac:dyDescent="0.25">
      <c r="A13" s="484" t="s">
        <v>106</v>
      </c>
      <c r="B13" s="280" t="s">
        <v>21</v>
      </c>
      <c r="C13" s="16">
        <v>356</v>
      </c>
      <c r="D13" s="17">
        <v>182</v>
      </c>
      <c r="E13" s="17">
        <v>58</v>
      </c>
      <c r="F13" s="17">
        <v>128</v>
      </c>
      <c r="G13" s="17" t="s">
        <v>14</v>
      </c>
      <c r="H13" s="17" t="s">
        <v>14</v>
      </c>
      <c r="I13" s="281">
        <v>35</v>
      </c>
      <c r="J13" s="282">
        <f>SUM(C13:I13)</f>
        <v>759</v>
      </c>
    </row>
    <row r="14" spans="1:10" ht="25.5" customHeight="1" x14ac:dyDescent="0.25">
      <c r="A14" s="485"/>
      <c r="B14" s="275" t="s">
        <v>32</v>
      </c>
      <c r="C14" s="276">
        <f t="shared" ref="C14:J14" si="7">C13/C$23</f>
        <v>0.24250681198910082</v>
      </c>
      <c r="D14" s="277">
        <f t="shared" si="7"/>
        <v>0.35477582846003897</v>
      </c>
      <c r="E14" s="277">
        <f t="shared" si="7"/>
        <v>0.37662337662337664</v>
      </c>
      <c r="F14" s="277">
        <f t="shared" si="7"/>
        <v>0.34224598930481281</v>
      </c>
      <c r="G14" s="277" t="s">
        <v>16</v>
      </c>
      <c r="H14" s="277" t="s">
        <v>16</v>
      </c>
      <c r="I14" s="278">
        <f t="shared" si="7"/>
        <v>0.47297297297297297</v>
      </c>
      <c r="J14" s="279">
        <f t="shared" si="7"/>
        <v>0.2938443670150987</v>
      </c>
    </row>
    <row r="15" spans="1:10" ht="25.5" customHeight="1" x14ac:dyDescent="0.25">
      <c r="A15" s="484" t="s">
        <v>107</v>
      </c>
      <c r="B15" s="280" t="s">
        <v>21</v>
      </c>
      <c r="C15" s="16">
        <v>13</v>
      </c>
      <c r="D15" s="17">
        <v>17</v>
      </c>
      <c r="E15" s="17">
        <v>9</v>
      </c>
      <c r="F15" s="17">
        <v>15</v>
      </c>
      <c r="G15" s="17" t="s">
        <v>14</v>
      </c>
      <c r="H15" s="17" t="s">
        <v>14</v>
      </c>
      <c r="I15" s="281">
        <v>5</v>
      </c>
      <c r="J15" s="282">
        <f t="shared" ref="J15" si="8">SUM(C15:I15)</f>
        <v>59</v>
      </c>
    </row>
    <row r="16" spans="1:10" ht="25.5" customHeight="1" x14ac:dyDescent="0.25">
      <c r="A16" s="485"/>
      <c r="B16" s="275" t="s">
        <v>32</v>
      </c>
      <c r="C16" s="276">
        <f t="shared" ref="C16:J16" si="9">C15/C$23</f>
        <v>8.855585831062671E-3</v>
      </c>
      <c r="D16" s="277">
        <f t="shared" si="9"/>
        <v>3.3138401559454189E-2</v>
      </c>
      <c r="E16" s="277">
        <f t="shared" si="9"/>
        <v>5.844155844155844E-2</v>
      </c>
      <c r="F16" s="277">
        <f t="shared" si="9"/>
        <v>4.0106951871657755E-2</v>
      </c>
      <c r="G16" s="277" t="s">
        <v>16</v>
      </c>
      <c r="H16" s="277" t="s">
        <v>16</v>
      </c>
      <c r="I16" s="278">
        <f t="shared" si="9"/>
        <v>6.7567567567567571E-2</v>
      </c>
      <c r="J16" s="279">
        <f t="shared" si="9"/>
        <v>2.2841656987998452E-2</v>
      </c>
    </row>
    <row r="17" spans="1:10" ht="25.5" customHeight="1" x14ac:dyDescent="0.25">
      <c r="A17" s="484" t="s">
        <v>108</v>
      </c>
      <c r="B17" s="280" t="s">
        <v>21</v>
      </c>
      <c r="C17" s="16">
        <v>25</v>
      </c>
      <c r="D17" s="17">
        <v>28</v>
      </c>
      <c r="E17" s="17">
        <v>11</v>
      </c>
      <c r="F17" s="17">
        <v>0</v>
      </c>
      <c r="G17" s="17" t="s">
        <v>14</v>
      </c>
      <c r="H17" s="17" t="s">
        <v>14</v>
      </c>
      <c r="I17" s="281">
        <v>4</v>
      </c>
      <c r="J17" s="282">
        <f t="shared" ref="J17" si="10">SUM(C17:I17)</f>
        <v>68</v>
      </c>
    </row>
    <row r="18" spans="1:10" ht="25.5" customHeight="1" x14ac:dyDescent="0.25">
      <c r="A18" s="485"/>
      <c r="B18" s="275" t="s">
        <v>32</v>
      </c>
      <c r="C18" s="276">
        <f t="shared" ref="C18:J18" si="11">C17/C$23</f>
        <v>1.7029972752043598E-2</v>
      </c>
      <c r="D18" s="277">
        <f t="shared" si="11"/>
        <v>5.4580896686159841E-2</v>
      </c>
      <c r="E18" s="277">
        <f t="shared" si="11"/>
        <v>7.1428571428571425E-2</v>
      </c>
      <c r="F18" s="277">
        <f t="shared" si="11"/>
        <v>0</v>
      </c>
      <c r="G18" s="277" t="s">
        <v>16</v>
      </c>
      <c r="H18" s="277" t="s">
        <v>16</v>
      </c>
      <c r="I18" s="278">
        <f t="shared" si="11"/>
        <v>5.4054054054054057E-2</v>
      </c>
      <c r="J18" s="279">
        <f t="shared" si="11"/>
        <v>2.6325977545489741E-2</v>
      </c>
    </row>
    <row r="19" spans="1:10" ht="25.5" customHeight="1" x14ac:dyDescent="0.25">
      <c r="A19" s="484" t="s">
        <v>109</v>
      </c>
      <c r="B19" s="280" t="s">
        <v>21</v>
      </c>
      <c r="C19" s="16">
        <v>4</v>
      </c>
      <c r="D19" s="17">
        <v>3</v>
      </c>
      <c r="E19" s="17">
        <v>2</v>
      </c>
      <c r="F19" s="17">
        <v>1</v>
      </c>
      <c r="G19" s="17" t="s">
        <v>14</v>
      </c>
      <c r="H19" s="17" t="s">
        <v>14</v>
      </c>
      <c r="I19" s="281">
        <v>3</v>
      </c>
      <c r="J19" s="282">
        <f t="shared" ref="J19" si="12">SUM(C19:I19)</f>
        <v>13</v>
      </c>
    </row>
    <row r="20" spans="1:10" ht="25.5" customHeight="1" x14ac:dyDescent="0.25">
      <c r="A20" s="485"/>
      <c r="B20" s="275" t="s">
        <v>32</v>
      </c>
      <c r="C20" s="276">
        <f t="shared" ref="C20:J20" si="13">C19/C$23</f>
        <v>2.7247956403269754E-3</v>
      </c>
      <c r="D20" s="277">
        <f t="shared" si="13"/>
        <v>5.8479532163742687E-3</v>
      </c>
      <c r="E20" s="277">
        <f t="shared" si="13"/>
        <v>1.2987012987012988E-2</v>
      </c>
      <c r="F20" s="277">
        <f t="shared" si="13"/>
        <v>2.6737967914438501E-3</v>
      </c>
      <c r="G20" s="277" t="s">
        <v>16</v>
      </c>
      <c r="H20" s="277" t="s">
        <v>16</v>
      </c>
      <c r="I20" s="278">
        <f t="shared" si="13"/>
        <v>4.0540540540540543E-2</v>
      </c>
      <c r="J20" s="279">
        <f t="shared" si="13"/>
        <v>5.0329074719318622E-3</v>
      </c>
    </row>
    <row r="21" spans="1:10" ht="25.5" customHeight="1" x14ac:dyDescent="0.25">
      <c r="A21" s="484" t="s">
        <v>110</v>
      </c>
      <c r="B21" s="280" t="s">
        <v>21</v>
      </c>
      <c r="C21" s="16">
        <v>4</v>
      </c>
      <c r="D21" s="17">
        <v>0</v>
      </c>
      <c r="E21" s="17">
        <v>0</v>
      </c>
      <c r="F21" s="17">
        <v>5</v>
      </c>
      <c r="G21" s="17" t="s">
        <v>14</v>
      </c>
      <c r="H21" s="17" t="s">
        <v>14</v>
      </c>
      <c r="I21" s="281">
        <v>5</v>
      </c>
      <c r="J21" s="282">
        <f t="shared" ref="J21" si="14">SUM(C21:I21)</f>
        <v>14</v>
      </c>
    </row>
    <row r="22" spans="1:10" ht="25.5" customHeight="1" thickBot="1" x14ac:dyDescent="0.3">
      <c r="A22" s="486"/>
      <c r="B22" s="280" t="s">
        <v>32</v>
      </c>
      <c r="C22" s="283">
        <f t="shared" ref="C22:J22" si="15">C21/C$23</f>
        <v>2.7247956403269754E-3</v>
      </c>
      <c r="D22" s="284">
        <f t="shared" si="15"/>
        <v>0</v>
      </c>
      <c r="E22" s="284">
        <f t="shared" si="15"/>
        <v>0</v>
      </c>
      <c r="F22" s="284">
        <f t="shared" si="15"/>
        <v>1.3368983957219251E-2</v>
      </c>
      <c r="G22" s="284" t="s">
        <v>16</v>
      </c>
      <c r="H22" s="284" t="s">
        <v>16</v>
      </c>
      <c r="I22" s="285">
        <f t="shared" si="15"/>
        <v>6.7567567567567571E-2</v>
      </c>
      <c r="J22" s="286">
        <f t="shared" si="15"/>
        <v>5.4200542005420054E-3</v>
      </c>
    </row>
    <row r="23" spans="1:10" ht="27" customHeight="1" x14ac:dyDescent="0.25">
      <c r="A23" s="379" t="s">
        <v>111</v>
      </c>
      <c r="B23" s="6" t="s">
        <v>21</v>
      </c>
      <c r="C23" s="287">
        <f t="shared" ref="C23:J23" si="16">C5+C7+C9+C11+C13+C15+C17+C19+C21</f>
        <v>1468</v>
      </c>
      <c r="D23" s="288">
        <f t="shared" si="16"/>
        <v>513</v>
      </c>
      <c r="E23" s="288">
        <f t="shared" si="16"/>
        <v>154</v>
      </c>
      <c r="F23" s="288">
        <f t="shared" si="16"/>
        <v>374</v>
      </c>
      <c r="G23" s="288" t="s">
        <v>14</v>
      </c>
      <c r="H23" s="288" t="s">
        <v>14</v>
      </c>
      <c r="I23" s="289">
        <f t="shared" si="16"/>
        <v>74</v>
      </c>
      <c r="J23" s="290">
        <f t="shared" si="16"/>
        <v>2583</v>
      </c>
    </row>
    <row r="24" spans="1:10" ht="27" customHeight="1" thickBot="1" x14ac:dyDescent="0.3">
      <c r="A24" s="381"/>
      <c r="B24" s="291" t="s">
        <v>32</v>
      </c>
      <c r="C24" s="292">
        <f t="shared" ref="C24:I24" si="17">C23/C$23</f>
        <v>1</v>
      </c>
      <c r="D24" s="293">
        <f t="shared" si="17"/>
        <v>1</v>
      </c>
      <c r="E24" s="293">
        <f t="shared" si="17"/>
        <v>1</v>
      </c>
      <c r="F24" s="293">
        <f t="shared" si="17"/>
        <v>1</v>
      </c>
      <c r="G24" s="293" t="s">
        <v>16</v>
      </c>
      <c r="H24" s="293" t="s">
        <v>16</v>
      </c>
      <c r="I24" s="294">
        <f t="shared" si="17"/>
        <v>1</v>
      </c>
      <c r="J24" s="295">
        <f>J23/J$23</f>
        <v>1</v>
      </c>
    </row>
    <row r="25" spans="1:10" ht="36" customHeight="1" thickBot="1" x14ac:dyDescent="0.3">
      <c r="A25" s="173"/>
      <c r="B25" s="296"/>
      <c r="C25" s="297"/>
      <c r="D25" s="297"/>
      <c r="E25" s="297"/>
      <c r="F25" s="297"/>
      <c r="G25" s="297"/>
      <c r="H25" s="297"/>
      <c r="I25" s="297"/>
      <c r="J25" s="297"/>
    </row>
    <row r="26" spans="1:10" ht="45.75" customHeight="1" x14ac:dyDescent="0.25">
      <c r="A26" s="298" t="s">
        <v>112</v>
      </c>
      <c r="B26" s="299" t="s">
        <v>21</v>
      </c>
      <c r="C26" s="300">
        <v>190</v>
      </c>
      <c r="D26" s="301">
        <v>1830</v>
      </c>
      <c r="E26" s="301">
        <v>5</v>
      </c>
      <c r="F26" s="301">
        <v>25</v>
      </c>
      <c r="G26" s="301" t="s">
        <v>14</v>
      </c>
      <c r="H26" s="301" t="s">
        <v>14</v>
      </c>
      <c r="I26" s="302">
        <v>0</v>
      </c>
      <c r="J26" s="303">
        <f>SUM(C26:I26)</f>
        <v>2050</v>
      </c>
    </row>
    <row r="27" spans="1:10" ht="45.75" customHeight="1" thickBot="1" x14ac:dyDescent="0.3">
      <c r="A27" s="304" t="s">
        <v>74</v>
      </c>
      <c r="B27" s="291" t="s">
        <v>21</v>
      </c>
      <c r="C27" s="305">
        <f t="shared" ref="C27:I27" si="18">C28-C23-C26</f>
        <v>236</v>
      </c>
      <c r="D27" s="306">
        <f t="shared" si="18"/>
        <v>3096</v>
      </c>
      <c r="E27" s="306">
        <f t="shared" si="18"/>
        <v>0</v>
      </c>
      <c r="F27" s="306">
        <f t="shared" si="18"/>
        <v>0</v>
      </c>
      <c r="G27" s="306" t="s">
        <v>14</v>
      </c>
      <c r="H27" s="306">
        <v>243</v>
      </c>
      <c r="I27" s="307">
        <f t="shared" si="18"/>
        <v>0</v>
      </c>
      <c r="J27" s="308">
        <f>SUM(C27:I27)</f>
        <v>3575</v>
      </c>
    </row>
    <row r="28" spans="1:10" ht="45.75" customHeight="1" thickBot="1" x14ac:dyDescent="0.3">
      <c r="A28" s="309" t="s">
        <v>22</v>
      </c>
      <c r="B28" s="291" t="s">
        <v>21</v>
      </c>
      <c r="C28" s="305">
        <v>1894</v>
      </c>
      <c r="D28" s="306">
        <v>5439</v>
      </c>
      <c r="E28" s="306">
        <v>159</v>
      </c>
      <c r="F28" s="306">
        <v>399</v>
      </c>
      <c r="G28" s="306" t="s">
        <v>14</v>
      </c>
      <c r="H28" s="306">
        <v>243</v>
      </c>
      <c r="I28" s="307">
        <v>74</v>
      </c>
      <c r="J28" s="308">
        <f>SUM(C28:I28)</f>
        <v>8208</v>
      </c>
    </row>
    <row r="29" spans="1:10" ht="48.75" customHeight="1" thickBot="1" x14ac:dyDescent="0.3">
      <c r="A29" s="134"/>
      <c r="B29" s="124"/>
      <c r="C29" s="135"/>
      <c r="D29" s="135"/>
      <c r="E29" s="135"/>
      <c r="F29" s="135"/>
      <c r="G29" s="135"/>
      <c r="H29" s="135"/>
      <c r="I29" s="135"/>
      <c r="J29" s="137"/>
    </row>
    <row r="30" spans="1:10" ht="39.75" customHeight="1" x14ac:dyDescent="0.25">
      <c r="A30" s="371" t="s">
        <v>23</v>
      </c>
      <c r="B30" s="372"/>
      <c r="C30" s="372"/>
      <c r="D30" s="93"/>
      <c r="E30" s="93"/>
      <c r="F30" s="93"/>
      <c r="G30" s="93"/>
      <c r="H30" s="93"/>
      <c r="I30" s="93"/>
      <c r="J30" s="94"/>
    </row>
    <row r="31" spans="1:10" ht="39.75" customHeight="1" x14ac:dyDescent="0.25">
      <c r="A31" s="389" t="s">
        <v>24</v>
      </c>
      <c r="B31" s="390"/>
      <c r="C31" s="219">
        <v>3</v>
      </c>
      <c r="D31" s="95">
        <v>5</v>
      </c>
      <c r="E31" s="95">
        <v>1</v>
      </c>
      <c r="F31" s="95">
        <v>1</v>
      </c>
      <c r="G31" s="95">
        <v>0</v>
      </c>
      <c r="H31" s="95">
        <v>0</v>
      </c>
      <c r="I31" s="95">
        <v>1</v>
      </c>
      <c r="J31" s="96">
        <f>SUM(C31:I31)</f>
        <v>11</v>
      </c>
    </row>
    <row r="32" spans="1:10" ht="39.75" customHeight="1" thickBot="1" x14ac:dyDescent="0.3">
      <c r="A32" s="391" t="s">
        <v>25</v>
      </c>
      <c r="B32" s="392"/>
      <c r="C32" s="97">
        <v>3</v>
      </c>
      <c r="D32" s="98">
        <v>12</v>
      </c>
      <c r="E32" s="98">
        <v>1</v>
      </c>
      <c r="F32" s="98">
        <v>1</v>
      </c>
      <c r="G32" s="98">
        <v>0</v>
      </c>
      <c r="H32" s="98">
        <v>1</v>
      </c>
      <c r="I32" s="99">
        <v>1</v>
      </c>
      <c r="J32" s="100">
        <f>SUM(C32:I32)</f>
        <v>19</v>
      </c>
    </row>
    <row r="33" spans="1:10" ht="26.25" customHeight="1" x14ac:dyDescent="0.25">
      <c r="A33" s="310" t="s">
        <v>26</v>
      </c>
      <c r="B33" s="311"/>
      <c r="C33" s="54"/>
      <c r="D33" s="54"/>
      <c r="E33" s="54"/>
      <c r="F33" s="54"/>
      <c r="G33" s="54"/>
      <c r="H33" s="54"/>
      <c r="I33" s="54"/>
      <c r="J33" s="54"/>
    </row>
    <row r="34" spans="1:10" s="102" customFormat="1" ht="47.25" customHeight="1" x14ac:dyDescent="0.25">
      <c r="A34" s="184" t="s">
        <v>113</v>
      </c>
      <c r="B34" s="184"/>
      <c r="C34" s="184"/>
      <c r="D34" s="184"/>
      <c r="E34" s="184"/>
      <c r="F34" s="184"/>
      <c r="G34" s="184"/>
      <c r="H34" s="184"/>
      <c r="I34" s="184"/>
      <c r="J34" s="184"/>
    </row>
    <row r="35" spans="1:10" ht="37.5" customHeight="1" x14ac:dyDescent="0.25">
      <c r="A35" s="184" t="s">
        <v>163</v>
      </c>
      <c r="B35" s="184"/>
      <c r="C35" s="184"/>
      <c r="D35" s="184"/>
      <c r="E35" s="184"/>
      <c r="F35" s="184"/>
      <c r="G35" s="184"/>
      <c r="H35" s="184"/>
      <c r="I35" s="184"/>
      <c r="J35" s="184"/>
    </row>
  </sheetData>
  <mergeCells count="17">
    <mergeCell ref="A21:A22"/>
    <mergeCell ref="A23:A24"/>
    <mergeCell ref="A30:C30"/>
    <mergeCell ref="A31:B31"/>
    <mergeCell ref="A32:B32"/>
    <mergeCell ref="A19:A20"/>
    <mergeCell ref="A1:J1"/>
    <mergeCell ref="A2:J2"/>
    <mergeCell ref="A3:B4"/>
    <mergeCell ref="C3:J3"/>
    <mergeCell ref="A5:A6"/>
    <mergeCell ref="A7:A8"/>
    <mergeCell ref="A9:A10"/>
    <mergeCell ref="A11:A12"/>
    <mergeCell ref="A13:A14"/>
    <mergeCell ref="A15:A16"/>
    <mergeCell ref="A17:A18"/>
  </mergeCells>
  <pageMargins left="0.70866141732283472" right="0.70866141732283472" top="0.74803149606299213" bottom="0.74803149606299213" header="0.31496062992125984" footer="0.31496062992125984"/>
  <pageSetup paperSize="9" scale="42" orientation="landscape" r:id="rId1"/>
  <headerFooter>
    <oddFooter>&amp;L&amp;F&amp;C&amp;A&amp;R&amp;P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41"/>
  <sheetViews>
    <sheetView topLeftCell="A26" zoomScale="69" zoomScaleNormal="69" workbookViewId="0">
      <selection activeCell="A3" sqref="A3:B4"/>
    </sheetView>
  </sheetViews>
  <sheetFormatPr baseColWidth="10" defaultRowHeight="15" x14ac:dyDescent="0.25"/>
  <cols>
    <col min="1" max="1" width="51.85546875" customWidth="1"/>
    <col min="2" max="2" width="13.85546875" style="55" customWidth="1"/>
    <col min="3" max="4" width="24.42578125" customWidth="1"/>
    <col min="5" max="5" width="26.42578125" customWidth="1"/>
    <col min="6" max="10" width="24.42578125" customWidth="1"/>
  </cols>
  <sheetData>
    <row r="1" spans="1:10" ht="57" customHeight="1" x14ac:dyDescent="0.25">
      <c r="A1" s="455" t="s">
        <v>114</v>
      </c>
      <c r="B1" s="455"/>
      <c r="C1" s="455"/>
      <c r="D1" s="455"/>
      <c r="E1" s="455"/>
      <c r="F1" s="455"/>
      <c r="G1" s="455"/>
      <c r="H1" s="455"/>
      <c r="I1" s="455"/>
      <c r="J1" s="455"/>
    </row>
    <row r="2" spans="1:10" ht="57" customHeight="1" thickBot="1" x14ac:dyDescent="0.3">
      <c r="A2" s="455" t="s">
        <v>158</v>
      </c>
      <c r="B2" s="455"/>
      <c r="C2" s="456"/>
      <c r="D2" s="456"/>
      <c r="E2" s="456"/>
      <c r="F2" s="456"/>
      <c r="G2" s="456"/>
      <c r="H2" s="456"/>
      <c r="I2" s="456"/>
      <c r="J2" s="456"/>
    </row>
    <row r="3" spans="1:10" ht="51.75" customHeight="1" thickBot="1" x14ac:dyDescent="0.3">
      <c r="A3" s="396" t="s">
        <v>115</v>
      </c>
      <c r="B3" s="397"/>
      <c r="C3" s="400" t="s">
        <v>3</v>
      </c>
      <c r="D3" s="401"/>
      <c r="E3" s="401"/>
      <c r="F3" s="401"/>
      <c r="G3" s="401"/>
      <c r="H3" s="401"/>
      <c r="I3" s="401"/>
      <c r="J3" s="402"/>
    </row>
    <row r="4" spans="1:10" ht="48" customHeight="1" thickBot="1" x14ac:dyDescent="0.3">
      <c r="A4" s="398"/>
      <c r="B4" s="399"/>
      <c r="C4" s="103" t="s">
        <v>4</v>
      </c>
      <c r="D4" s="187" t="s">
        <v>5</v>
      </c>
      <c r="E4" s="187" t="s">
        <v>6</v>
      </c>
      <c r="F4" s="104" t="s">
        <v>7</v>
      </c>
      <c r="G4" s="104" t="s">
        <v>8</v>
      </c>
      <c r="H4" s="188" t="s">
        <v>9</v>
      </c>
      <c r="I4" s="105" t="s">
        <v>10</v>
      </c>
      <c r="J4" s="106" t="s">
        <v>11</v>
      </c>
    </row>
    <row r="5" spans="1:10" ht="31.5" customHeight="1" x14ac:dyDescent="0.25">
      <c r="A5" s="463" t="s">
        <v>116</v>
      </c>
      <c r="B5" s="61" t="s">
        <v>21</v>
      </c>
      <c r="C5" s="107">
        <v>1320</v>
      </c>
      <c r="D5" s="107">
        <v>13</v>
      </c>
      <c r="E5" s="107">
        <v>18</v>
      </c>
      <c r="F5" s="107">
        <v>11</v>
      </c>
      <c r="G5" s="107" t="s">
        <v>14</v>
      </c>
      <c r="H5" s="107">
        <v>3</v>
      </c>
      <c r="I5" s="107">
        <v>0</v>
      </c>
      <c r="J5" s="109">
        <f>SUM(C5:I5)</f>
        <v>1365</v>
      </c>
    </row>
    <row r="6" spans="1:10" ht="31.5" customHeight="1" x14ac:dyDescent="0.25">
      <c r="A6" s="462"/>
      <c r="B6" s="66" t="s">
        <v>32</v>
      </c>
      <c r="C6" s="76">
        <f t="shared" ref="C6:J6" si="0">C5/C$29</f>
        <v>0.90659340659340659</v>
      </c>
      <c r="D6" s="76">
        <f t="shared" si="0"/>
        <v>1.24282982791587E-2</v>
      </c>
      <c r="E6" s="76">
        <f t="shared" si="0"/>
        <v>0.11320754716981132</v>
      </c>
      <c r="F6" s="76">
        <f t="shared" si="0"/>
        <v>2.7848101265822784E-2</v>
      </c>
      <c r="G6" s="76" t="s">
        <v>16</v>
      </c>
      <c r="H6" s="76">
        <f t="shared" ref="H6:I6" si="1">H5/H$29</f>
        <v>1.4018691588785047E-2</v>
      </c>
      <c r="I6" s="76">
        <f t="shared" si="1"/>
        <v>0</v>
      </c>
      <c r="J6" s="110">
        <f t="shared" si="0"/>
        <v>0.40819377990430622</v>
      </c>
    </row>
    <row r="7" spans="1:10" ht="25.5" customHeight="1" x14ac:dyDescent="0.25">
      <c r="A7" s="461" t="s">
        <v>117</v>
      </c>
      <c r="B7" s="71" t="s">
        <v>21</v>
      </c>
      <c r="C7" s="115">
        <v>15</v>
      </c>
      <c r="D7" s="115">
        <v>0</v>
      </c>
      <c r="E7" s="115">
        <v>87</v>
      </c>
      <c r="F7" s="115">
        <v>20</v>
      </c>
      <c r="G7" s="115" t="s">
        <v>14</v>
      </c>
      <c r="H7" s="115">
        <v>1</v>
      </c>
      <c r="I7" s="115">
        <v>0</v>
      </c>
      <c r="J7" s="117">
        <f t="shared" ref="J7" si="2">SUM(C7:I7)</f>
        <v>123</v>
      </c>
    </row>
    <row r="8" spans="1:10" ht="25.5" customHeight="1" x14ac:dyDescent="0.25">
      <c r="A8" s="462"/>
      <c r="B8" s="66" t="s">
        <v>32</v>
      </c>
      <c r="C8" s="76">
        <f t="shared" ref="C8:J8" si="3">C7/C$29</f>
        <v>1.0302197802197802E-2</v>
      </c>
      <c r="D8" s="76">
        <f t="shared" si="3"/>
        <v>0</v>
      </c>
      <c r="E8" s="76">
        <f t="shared" si="3"/>
        <v>0.54716981132075471</v>
      </c>
      <c r="F8" s="76">
        <f t="shared" si="3"/>
        <v>5.0632911392405063E-2</v>
      </c>
      <c r="G8" s="76" t="s">
        <v>16</v>
      </c>
      <c r="H8" s="76">
        <f t="shared" ref="H8:I8" si="4">H7/H$29</f>
        <v>4.6728971962616819E-3</v>
      </c>
      <c r="I8" s="76">
        <f t="shared" si="4"/>
        <v>0</v>
      </c>
      <c r="J8" s="110">
        <f t="shared" si="3"/>
        <v>3.6782296650717701E-2</v>
      </c>
    </row>
    <row r="9" spans="1:10" ht="25.5" customHeight="1" x14ac:dyDescent="0.25">
      <c r="A9" s="461" t="s">
        <v>118</v>
      </c>
      <c r="B9" s="71" t="s">
        <v>21</v>
      </c>
      <c r="C9" s="115">
        <v>4</v>
      </c>
      <c r="D9" s="115">
        <v>982</v>
      </c>
      <c r="E9" s="115">
        <v>5</v>
      </c>
      <c r="F9" s="115">
        <v>6</v>
      </c>
      <c r="G9" s="115" t="s">
        <v>14</v>
      </c>
      <c r="H9" s="115">
        <v>1</v>
      </c>
      <c r="I9" s="115">
        <v>3</v>
      </c>
      <c r="J9" s="117">
        <f t="shared" ref="J9" si="5">SUM(C9:I9)</f>
        <v>1001</v>
      </c>
    </row>
    <row r="10" spans="1:10" ht="25.5" customHeight="1" x14ac:dyDescent="0.25">
      <c r="A10" s="462"/>
      <c r="B10" s="66" t="s">
        <v>32</v>
      </c>
      <c r="C10" s="76">
        <f t="shared" ref="C10:J10" si="6">C9/C$29</f>
        <v>2.7472527472527475E-3</v>
      </c>
      <c r="D10" s="76">
        <f t="shared" si="6"/>
        <v>0.93881453154875716</v>
      </c>
      <c r="E10" s="76">
        <f t="shared" si="6"/>
        <v>3.1446540880503145E-2</v>
      </c>
      <c r="F10" s="76">
        <f t="shared" si="6"/>
        <v>1.5189873417721518E-2</v>
      </c>
      <c r="G10" s="76" t="s">
        <v>16</v>
      </c>
      <c r="H10" s="76">
        <f t="shared" ref="H10:I10" si="7">H9/H$29</f>
        <v>4.6728971962616819E-3</v>
      </c>
      <c r="I10" s="76">
        <f t="shared" si="7"/>
        <v>4.0540540540540543E-2</v>
      </c>
      <c r="J10" s="110">
        <f t="shared" si="6"/>
        <v>0.29934210526315791</v>
      </c>
    </row>
    <row r="11" spans="1:10" ht="25.5" customHeight="1" x14ac:dyDescent="0.25">
      <c r="A11" s="461" t="s">
        <v>119</v>
      </c>
      <c r="B11" s="71" t="s">
        <v>21</v>
      </c>
      <c r="C11" s="115">
        <v>13</v>
      </c>
      <c r="D11" s="115">
        <v>1</v>
      </c>
      <c r="E11" s="115">
        <v>20</v>
      </c>
      <c r="F11" s="115">
        <v>293</v>
      </c>
      <c r="G11" s="115" t="s">
        <v>14</v>
      </c>
      <c r="H11" s="115">
        <v>6</v>
      </c>
      <c r="I11" s="115">
        <v>0</v>
      </c>
      <c r="J11" s="117">
        <f t="shared" ref="J11" si="8">SUM(C11:I11)</f>
        <v>333</v>
      </c>
    </row>
    <row r="12" spans="1:10" ht="25.5" customHeight="1" x14ac:dyDescent="0.25">
      <c r="A12" s="462"/>
      <c r="B12" s="66" t="s">
        <v>32</v>
      </c>
      <c r="C12" s="76">
        <f t="shared" ref="C12:J12" si="9">C11/C$29</f>
        <v>8.9285714285714281E-3</v>
      </c>
      <c r="D12" s="76">
        <f t="shared" si="9"/>
        <v>9.5602294455066918E-4</v>
      </c>
      <c r="E12" s="76">
        <f t="shared" si="9"/>
        <v>0.12578616352201258</v>
      </c>
      <c r="F12" s="76">
        <f t="shared" si="9"/>
        <v>0.74177215189873413</v>
      </c>
      <c r="G12" s="76" t="s">
        <v>16</v>
      </c>
      <c r="H12" s="76">
        <f t="shared" ref="H12:I12" si="10">H11/H$29</f>
        <v>2.8037383177570093E-2</v>
      </c>
      <c r="I12" s="76">
        <f t="shared" si="10"/>
        <v>0</v>
      </c>
      <c r="J12" s="110">
        <f t="shared" si="9"/>
        <v>9.9581339712918659E-2</v>
      </c>
    </row>
    <row r="13" spans="1:10" ht="25.5" customHeight="1" x14ac:dyDescent="0.25">
      <c r="A13" s="461" t="s">
        <v>120</v>
      </c>
      <c r="B13" s="71" t="s">
        <v>21</v>
      </c>
      <c r="C13" s="115">
        <v>29</v>
      </c>
      <c r="D13" s="115">
        <v>4</v>
      </c>
      <c r="E13" s="115">
        <v>2</v>
      </c>
      <c r="F13" s="115">
        <v>2</v>
      </c>
      <c r="G13" s="115" t="s">
        <v>14</v>
      </c>
      <c r="H13" s="115">
        <v>5</v>
      </c>
      <c r="I13" s="115">
        <v>0</v>
      </c>
      <c r="J13" s="117">
        <f t="shared" ref="J13" si="11">SUM(C13:I13)</f>
        <v>42</v>
      </c>
    </row>
    <row r="14" spans="1:10" ht="25.5" customHeight="1" x14ac:dyDescent="0.25">
      <c r="A14" s="462"/>
      <c r="B14" s="66" t="s">
        <v>32</v>
      </c>
      <c r="C14" s="76">
        <f t="shared" ref="C14:J14" si="12">C13/C$29</f>
        <v>1.9917582417582416E-2</v>
      </c>
      <c r="D14" s="76">
        <f t="shared" si="12"/>
        <v>3.8240917782026767E-3</v>
      </c>
      <c r="E14" s="76">
        <f t="shared" si="12"/>
        <v>1.2578616352201259E-2</v>
      </c>
      <c r="F14" s="76">
        <f t="shared" si="12"/>
        <v>5.0632911392405064E-3</v>
      </c>
      <c r="G14" s="76" t="s">
        <v>16</v>
      </c>
      <c r="H14" s="76">
        <f t="shared" ref="H14:I14" si="13">H13/H$29</f>
        <v>2.336448598130841E-2</v>
      </c>
      <c r="I14" s="76">
        <f t="shared" si="13"/>
        <v>0</v>
      </c>
      <c r="J14" s="110">
        <f t="shared" si="12"/>
        <v>1.2559808612440191E-2</v>
      </c>
    </row>
    <row r="15" spans="1:10" ht="25.5" customHeight="1" x14ac:dyDescent="0.25">
      <c r="A15" s="461" t="s">
        <v>121</v>
      </c>
      <c r="B15" s="71" t="s">
        <v>21</v>
      </c>
      <c r="C15" s="115">
        <v>6</v>
      </c>
      <c r="D15" s="115">
        <v>0</v>
      </c>
      <c r="E15" s="115">
        <v>4</v>
      </c>
      <c r="F15" s="115">
        <v>12</v>
      </c>
      <c r="G15" s="115" t="s">
        <v>14</v>
      </c>
      <c r="H15" s="115">
        <v>174</v>
      </c>
      <c r="I15" s="115">
        <v>0</v>
      </c>
      <c r="J15" s="117">
        <f t="shared" ref="J15" si="14">SUM(C15:I15)</f>
        <v>196</v>
      </c>
    </row>
    <row r="16" spans="1:10" ht="25.5" customHeight="1" x14ac:dyDescent="0.25">
      <c r="A16" s="462"/>
      <c r="B16" s="66" t="s">
        <v>32</v>
      </c>
      <c r="C16" s="76">
        <f t="shared" ref="C16:J16" si="15">C15/C$29</f>
        <v>4.120879120879121E-3</v>
      </c>
      <c r="D16" s="76">
        <f t="shared" si="15"/>
        <v>0</v>
      </c>
      <c r="E16" s="76">
        <f t="shared" si="15"/>
        <v>2.5157232704402517E-2</v>
      </c>
      <c r="F16" s="76">
        <f t="shared" si="15"/>
        <v>3.0379746835443037E-2</v>
      </c>
      <c r="G16" s="76" t="s">
        <v>16</v>
      </c>
      <c r="H16" s="76">
        <f t="shared" ref="H16:I16" si="16">H15/H$29</f>
        <v>0.81308411214953269</v>
      </c>
      <c r="I16" s="76">
        <f t="shared" si="16"/>
        <v>0</v>
      </c>
      <c r="J16" s="110">
        <f t="shared" si="15"/>
        <v>5.861244019138756E-2</v>
      </c>
    </row>
    <row r="17" spans="1:10" ht="25.5" customHeight="1" x14ac:dyDescent="0.25">
      <c r="A17" s="461" t="s">
        <v>122</v>
      </c>
      <c r="B17" s="71" t="s">
        <v>21</v>
      </c>
      <c r="C17" s="115">
        <v>1</v>
      </c>
      <c r="D17" s="115">
        <v>7</v>
      </c>
      <c r="E17" s="115">
        <v>0</v>
      </c>
      <c r="F17" s="115">
        <v>0</v>
      </c>
      <c r="G17" s="115" t="s">
        <v>14</v>
      </c>
      <c r="H17" s="115">
        <v>1</v>
      </c>
      <c r="I17" s="115">
        <v>69</v>
      </c>
      <c r="J17" s="117">
        <f t="shared" ref="J17" si="17">SUM(C17:I17)</f>
        <v>78</v>
      </c>
    </row>
    <row r="18" spans="1:10" ht="25.5" customHeight="1" x14ac:dyDescent="0.25">
      <c r="A18" s="462"/>
      <c r="B18" s="66" t="s">
        <v>32</v>
      </c>
      <c r="C18" s="76">
        <f t="shared" ref="C18:J18" si="18">C17/C$29</f>
        <v>6.8681318681318687E-4</v>
      </c>
      <c r="D18" s="76">
        <f t="shared" si="18"/>
        <v>6.6921606118546849E-3</v>
      </c>
      <c r="E18" s="76">
        <f t="shared" si="18"/>
        <v>0</v>
      </c>
      <c r="F18" s="76">
        <f t="shared" si="18"/>
        <v>0</v>
      </c>
      <c r="G18" s="76" t="s">
        <v>16</v>
      </c>
      <c r="H18" s="76">
        <f t="shared" ref="H18:I18" si="19">H17/H$29</f>
        <v>4.6728971962616819E-3</v>
      </c>
      <c r="I18" s="76">
        <f t="shared" si="19"/>
        <v>0.93243243243243246</v>
      </c>
      <c r="J18" s="110">
        <f t="shared" si="18"/>
        <v>2.3325358851674641E-2</v>
      </c>
    </row>
    <row r="19" spans="1:10" ht="25.5" customHeight="1" x14ac:dyDescent="0.25">
      <c r="A19" s="461" t="s">
        <v>123</v>
      </c>
      <c r="B19" s="71" t="s">
        <v>21</v>
      </c>
      <c r="C19" s="115">
        <v>26</v>
      </c>
      <c r="D19" s="115">
        <v>9</v>
      </c>
      <c r="E19" s="115">
        <v>5</v>
      </c>
      <c r="F19" s="115">
        <v>26</v>
      </c>
      <c r="G19" s="115" t="s">
        <v>14</v>
      </c>
      <c r="H19" s="115">
        <v>0</v>
      </c>
      <c r="I19" s="115">
        <v>0</v>
      </c>
      <c r="J19" s="117">
        <f t="shared" ref="J19" si="20">SUM(C19:I19)</f>
        <v>66</v>
      </c>
    </row>
    <row r="20" spans="1:10" ht="25.5" customHeight="1" x14ac:dyDescent="0.25">
      <c r="A20" s="462"/>
      <c r="B20" s="66" t="s">
        <v>32</v>
      </c>
      <c r="C20" s="76">
        <f t="shared" ref="C20:J20" si="21">C19/C$29</f>
        <v>1.7857142857142856E-2</v>
      </c>
      <c r="D20" s="76">
        <f t="shared" si="21"/>
        <v>8.6042065009560229E-3</v>
      </c>
      <c r="E20" s="76">
        <f t="shared" si="21"/>
        <v>3.1446540880503145E-2</v>
      </c>
      <c r="F20" s="76">
        <f t="shared" si="21"/>
        <v>6.5822784810126586E-2</v>
      </c>
      <c r="G20" s="76" t="s">
        <v>16</v>
      </c>
      <c r="H20" s="76">
        <f t="shared" ref="H20:I20" si="22">H19/H$29</f>
        <v>0</v>
      </c>
      <c r="I20" s="76">
        <f t="shared" si="22"/>
        <v>0</v>
      </c>
      <c r="J20" s="110">
        <f t="shared" si="21"/>
        <v>1.9736842105263157E-2</v>
      </c>
    </row>
    <row r="21" spans="1:10" ht="25.5" customHeight="1" x14ac:dyDescent="0.25">
      <c r="A21" s="461" t="s">
        <v>124</v>
      </c>
      <c r="B21" s="71" t="s">
        <v>21</v>
      </c>
      <c r="C21" s="115">
        <v>20</v>
      </c>
      <c r="D21" s="115">
        <v>7</v>
      </c>
      <c r="E21" s="115">
        <v>9</v>
      </c>
      <c r="F21" s="115">
        <v>11</v>
      </c>
      <c r="G21" s="115" t="s">
        <v>14</v>
      </c>
      <c r="H21" s="115">
        <v>2</v>
      </c>
      <c r="I21" s="115">
        <v>0</v>
      </c>
      <c r="J21" s="117">
        <f t="shared" ref="J21" si="23">SUM(C21:I21)</f>
        <v>49</v>
      </c>
    </row>
    <row r="22" spans="1:10" ht="25.5" customHeight="1" x14ac:dyDescent="0.25">
      <c r="A22" s="462"/>
      <c r="B22" s="66" t="s">
        <v>32</v>
      </c>
      <c r="C22" s="76">
        <f t="shared" ref="C22:J22" si="24">C21/C$29</f>
        <v>1.3736263736263736E-2</v>
      </c>
      <c r="D22" s="76">
        <f t="shared" si="24"/>
        <v>6.6921606118546849E-3</v>
      </c>
      <c r="E22" s="76">
        <f t="shared" si="24"/>
        <v>5.6603773584905662E-2</v>
      </c>
      <c r="F22" s="76">
        <f t="shared" si="24"/>
        <v>2.7848101265822784E-2</v>
      </c>
      <c r="G22" s="76" t="s">
        <v>16</v>
      </c>
      <c r="H22" s="76">
        <f t="shared" ref="H22:I22" si="25">H21/H$29</f>
        <v>9.3457943925233638E-3</v>
      </c>
      <c r="I22" s="76">
        <f t="shared" si="25"/>
        <v>0</v>
      </c>
      <c r="J22" s="110">
        <f t="shared" si="24"/>
        <v>1.465311004784689E-2</v>
      </c>
    </row>
    <row r="23" spans="1:10" ht="25.5" customHeight="1" x14ac:dyDescent="0.25">
      <c r="A23" s="461" t="s">
        <v>125</v>
      </c>
      <c r="B23" s="71" t="s">
        <v>21</v>
      </c>
      <c r="C23" s="115">
        <v>0</v>
      </c>
      <c r="D23" s="115">
        <v>4</v>
      </c>
      <c r="E23" s="115">
        <v>3</v>
      </c>
      <c r="F23" s="115">
        <v>0</v>
      </c>
      <c r="G23" s="115" t="s">
        <v>14</v>
      </c>
      <c r="H23" s="115">
        <v>0</v>
      </c>
      <c r="I23" s="115">
        <v>0</v>
      </c>
      <c r="J23" s="117">
        <f t="shared" ref="J23" si="26">SUM(C23:I23)</f>
        <v>7</v>
      </c>
    </row>
    <row r="24" spans="1:10" ht="25.5" customHeight="1" x14ac:dyDescent="0.25">
      <c r="A24" s="462"/>
      <c r="B24" s="66" t="s">
        <v>32</v>
      </c>
      <c r="C24" s="76">
        <f t="shared" ref="C24:J24" si="27">C23/C$29</f>
        <v>0</v>
      </c>
      <c r="D24" s="76">
        <f t="shared" si="27"/>
        <v>3.8240917782026767E-3</v>
      </c>
      <c r="E24" s="76">
        <f t="shared" si="27"/>
        <v>1.8867924528301886E-2</v>
      </c>
      <c r="F24" s="76">
        <f t="shared" si="27"/>
        <v>0</v>
      </c>
      <c r="G24" s="76" t="s">
        <v>16</v>
      </c>
      <c r="H24" s="76">
        <f t="shared" ref="H24:I24" si="28">H23/H$29</f>
        <v>0</v>
      </c>
      <c r="I24" s="76">
        <f t="shared" si="28"/>
        <v>0</v>
      </c>
      <c r="J24" s="110">
        <f t="shared" si="27"/>
        <v>2.0933014354066986E-3</v>
      </c>
    </row>
    <row r="25" spans="1:10" ht="25.5" customHeight="1" x14ac:dyDescent="0.25">
      <c r="A25" s="461" t="s">
        <v>126</v>
      </c>
      <c r="B25" s="71" t="s">
        <v>21</v>
      </c>
      <c r="C25" s="115">
        <v>8</v>
      </c>
      <c r="D25" s="115">
        <v>4</v>
      </c>
      <c r="E25" s="115">
        <v>2</v>
      </c>
      <c r="F25" s="115">
        <v>12</v>
      </c>
      <c r="G25" s="115" t="s">
        <v>14</v>
      </c>
      <c r="H25" s="115">
        <v>10</v>
      </c>
      <c r="I25" s="115">
        <v>0</v>
      </c>
      <c r="J25" s="117">
        <f t="shared" ref="J25" si="29">SUM(C25:I25)</f>
        <v>36</v>
      </c>
    </row>
    <row r="26" spans="1:10" ht="25.5" customHeight="1" x14ac:dyDescent="0.25">
      <c r="A26" s="462"/>
      <c r="B26" s="66" t="s">
        <v>32</v>
      </c>
      <c r="C26" s="76">
        <f t="shared" ref="C26:J26" si="30">C25/C$29</f>
        <v>5.4945054945054949E-3</v>
      </c>
      <c r="D26" s="76">
        <f t="shared" si="30"/>
        <v>3.8240917782026767E-3</v>
      </c>
      <c r="E26" s="76">
        <f t="shared" si="30"/>
        <v>1.2578616352201259E-2</v>
      </c>
      <c r="F26" s="76">
        <f t="shared" si="30"/>
        <v>3.0379746835443037E-2</v>
      </c>
      <c r="G26" s="76" t="s">
        <v>16</v>
      </c>
      <c r="H26" s="76">
        <f t="shared" ref="H26:I26" si="31">H25/H$29</f>
        <v>4.6728971962616821E-2</v>
      </c>
      <c r="I26" s="76">
        <f t="shared" si="31"/>
        <v>0</v>
      </c>
      <c r="J26" s="110">
        <f t="shared" si="30"/>
        <v>1.076555023923445E-2</v>
      </c>
    </row>
    <row r="27" spans="1:10" ht="25.5" customHeight="1" x14ac:dyDescent="0.25">
      <c r="A27" s="461" t="s">
        <v>127</v>
      </c>
      <c r="B27" s="71" t="s">
        <v>21</v>
      </c>
      <c r="C27" s="115">
        <v>14</v>
      </c>
      <c r="D27" s="115">
        <v>15</v>
      </c>
      <c r="E27" s="115">
        <v>4</v>
      </c>
      <c r="F27" s="115">
        <v>2</v>
      </c>
      <c r="G27" s="115" t="s">
        <v>14</v>
      </c>
      <c r="H27" s="115">
        <v>11</v>
      </c>
      <c r="I27" s="115">
        <v>2</v>
      </c>
      <c r="J27" s="117">
        <f t="shared" ref="J27" si="32">SUM(C27:I27)</f>
        <v>48</v>
      </c>
    </row>
    <row r="28" spans="1:10" ht="25.5" customHeight="1" thickBot="1" x14ac:dyDescent="0.3">
      <c r="A28" s="463"/>
      <c r="B28" s="71" t="s">
        <v>32</v>
      </c>
      <c r="C28" s="191">
        <f t="shared" ref="C28:J28" si="33">C27/C$29</f>
        <v>9.6153846153846159E-3</v>
      </c>
      <c r="D28" s="191">
        <f t="shared" si="33"/>
        <v>1.4340344168260038E-2</v>
      </c>
      <c r="E28" s="191">
        <f t="shared" si="33"/>
        <v>2.5157232704402517E-2</v>
      </c>
      <c r="F28" s="191">
        <f t="shared" si="33"/>
        <v>5.0632911392405064E-3</v>
      </c>
      <c r="G28" s="191" t="s">
        <v>16</v>
      </c>
      <c r="H28" s="191">
        <f t="shared" ref="H28:I28" si="34">H27/H$29</f>
        <v>5.1401869158878503E-2</v>
      </c>
      <c r="I28" s="191">
        <f t="shared" si="34"/>
        <v>2.7027027027027029E-2</v>
      </c>
      <c r="J28" s="192">
        <f t="shared" si="33"/>
        <v>1.4354066985645933E-2</v>
      </c>
    </row>
    <row r="29" spans="1:10" ht="32.25" customHeight="1" x14ac:dyDescent="0.25">
      <c r="A29" s="396" t="s">
        <v>128</v>
      </c>
      <c r="B29" s="312" t="s">
        <v>21</v>
      </c>
      <c r="C29" s="120">
        <f t="shared" ref="C29:J29" si="35">C5+C7+C9+C11+C13+C15+C17+C19+C21+C23+C25+C27</f>
        <v>1456</v>
      </c>
      <c r="D29" s="120">
        <f t="shared" si="35"/>
        <v>1046</v>
      </c>
      <c r="E29" s="120">
        <f t="shared" si="35"/>
        <v>159</v>
      </c>
      <c r="F29" s="120">
        <f t="shared" si="35"/>
        <v>395</v>
      </c>
      <c r="G29" s="120" t="s">
        <v>14</v>
      </c>
      <c r="H29" s="120">
        <f t="shared" ref="H29:I29" si="36">H5+H7+H9+H11+H13+H15+H17+H19+H21+H23+H25+H27</f>
        <v>214</v>
      </c>
      <c r="I29" s="120">
        <f t="shared" si="36"/>
        <v>74</v>
      </c>
      <c r="J29" s="194">
        <f t="shared" si="35"/>
        <v>3344</v>
      </c>
    </row>
    <row r="30" spans="1:10" ht="32.25" customHeight="1" thickBot="1" x14ac:dyDescent="0.3">
      <c r="A30" s="398"/>
      <c r="B30" s="313" t="s">
        <v>32</v>
      </c>
      <c r="C30" s="86">
        <f t="shared" ref="C30:J30" si="37">C29/C$29</f>
        <v>1</v>
      </c>
      <c r="D30" s="86">
        <f t="shared" si="37"/>
        <v>1</v>
      </c>
      <c r="E30" s="86">
        <f t="shared" si="37"/>
        <v>1</v>
      </c>
      <c r="F30" s="86">
        <f t="shared" si="37"/>
        <v>1</v>
      </c>
      <c r="G30" s="86" t="s">
        <v>16</v>
      </c>
      <c r="H30" s="86">
        <f t="shared" ref="H30:I30" si="38">H29/H$29</f>
        <v>1</v>
      </c>
      <c r="I30" s="86">
        <f t="shared" si="38"/>
        <v>1</v>
      </c>
      <c r="J30" s="123">
        <f t="shared" si="37"/>
        <v>1</v>
      </c>
    </row>
    <row r="31" spans="1:10" ht="36" customHeight="1" thickBot="1" x14ac:dyDescent="0.3">
      <c r="A31" s="124"/>
      <c r="B31" s="90"/>
      <c r="C31" s="91"/>
      <c r="D31" s="91"/>
      <c r="E31" s="91"/>
      <c r="F31" s="91"/>
      <c r="G31" s="91"/>
      <c r="H31" s="91"/>
      <c r="I31" s="91"/>
      <c r="J31" s="91"/>
    </row>
    <row r="32" spans="1:10" ht="57" customHeight="1" x14ac:dyDescent="0.25">
      <c r="A32" s="195" t="s">
        <v>129</v>
      </c>
      <c r="B32" s="215" t="s">
        <v>21</v>
      </c>
      <c r="C32" s="197">
        <v>202</v>
      </c>
      <c r="D32" s="198">
        <v>1465</v>
      </c>
      <c r="E32" s="198">
        <v>0</v>
      </c>
      <c r="F32" s="198">
        <v>4</v>
      </c>
      <c r="G32" s="198" t="s">
        <v>14</v>
      </c>
      <c r="H32" s="198">
        <v>29</v>
      </c>
      <c r="I32" s="199">
        <v>0</v>
      </c>
      <c r="J32" s="200">
        <f>SUM(C32:I32)</f>
        <v>1700</v>
      </c>
    </row>
    <row r="33" spans="1:10" ht="55.5" customHeight="1" thickBot="1" x14ac:dyDescent="0.3">
      <c r="A33" s="216" t="s">
        <v>74</v>
      </c>
      <c r="B33" s="314" t="s">
        <v>21</v>
      </c>
      <c r="C33" s="202">
        <f>+C34-C32-C29</f>
        <v>236</v>
      </c>
      <c r="D33" s="202">
        <f t="shared" ref="D33:I33" si="39">+D34-D32-D29</f>
        <v>2928</v>
      </c>
      <c r="E33" s="202">
        <f t="shared" si="39"/>
        <v>0</v>
      </c>
      <c r="F33" s="202">
        <f t="shared" si="39"/>
        <v>0</v>
      </c>
      <c r="G33" s="202" t="s">
        <v>14</v>
      </c>
      <c r="H33" s="202">
        <f t="shared" si="39"/>
        <v>0</v>
      </c>
      <c r="I33" s="202">
        <f t="shared" si="39"/>
        <v>0</v>
      </c>
      <c r="J33" s="205">
        <f t="shared" ref="J33" si="40">J34-J29-J32</f>
        <v>3164</v>
      </c>
    </row>
    <row r="34" spans="1:10" ht="54.75" customHeight="1" thickBot="1" x14ac:dyDescent="0.3">
      <c r="A34" s="218" t="s">
        <v>22</v>
      </c>
      <c r="B34" s="314" t="s">
        <v>21</v>
      </c>
      <c r="C34" s="202">
        <v>1894</v>
      </c>
      <c r="D34" s="203">
        <v>5439</v>
      </c>
      <c r="E34" s="203">
        <v>159</v>
      </c>
      <c r="F34" s="203">
        <v>399</v>
      </c>
      <c r="G34" s="203" t="s">
        <v>14</v>
      </c>
      <c r="H34" s="203">
        <v>243</v>
      </c>
      <c r="I34" s="204">
        <v>74</v>
      </c>
      <c r="J34" s="205">
        <f>SUM(C34:I34)</f>
        <v>8208</v>
      </c>
    </row>
    <row r="35" spans="1:10" ht="54.75" customHeight="1" thickBot="1" x14ac:dyDescent="0.3">
      <c r="A35" s="134"/>
      <c r="B35" s="124"/>
      <c r="C35" s="135"/>
      <c r="D35" s="135"/>
      <c r="E35" s="135"/>
      <c r="F35" s="135"/>
      <c r="G35" s="135"/>
      <c r="H35" s="135"/>
      <c r="I35" s="135"/>
      <c r="J35" s="137"/>
    </row>
    <row r="36" spans="1:10" ht="41.25" customHeight="1" x14ac:dyDescent="0.25">
      <c r="A36" s="371" t="s">
        <v>23</v>
      </c>
      <c r="B36" s="372"/>
      <c r="C36" s="315"/>
      <c r="D36" s="93"/>
      <c r="E36" s="93"/>
      <c r="F36" s="93"/>
      <c r="G36" s="93"/>
      <c r="H36" s="93"/>
      <c r="I36" s="93"/>
      <c r="J36" s="94"/>
    </row>
    <row r="37" spans="1:10" ht="41.25" customHeight="1" x14ac:dyDescent="0.25">
      <c r="A37" s="389" t="s">
        <v>24</v>
      </c>
      <c r="B37" s="390"/>
      <c r="C37" s="219">
        <v>3</v>
      </c>
      <c r="D37" s="95">
        <v>6</v>
      </c>
      <c r="E37" s="95">
        <v>1</v>
      </c>
      <c r="F37" s="95">
        <v>1</v>
      </c>
      <c r="G37" s="95">
        <v>0</v>
      </c>
      <c r="H37" s="95">
        <v>1</v>
      </c>
      <c r="I37" s="95">
        <v>1</v>
      </c>
      <c r="J37" s="96">
        <f>SUM(C37:I37)</f>
        <v>13</v>
      </c>
    </row>
    <row r="38" spans="1:10" ht="41.25" customHeight="1" thickBot="1" x14ac:dyDescent="0.3">
      <c r="A38" s="391" t="s">
        <v>25</v>
      </c>
      <c r="B38" s="392"/>
      <c r="C38" s="97">
        <v>3</v>
      </c>
      <c r="D38" s="98">
        <v>12</v>
      </c>
      <c r="E38" s="98">
        <v>1</v>
      </c>
      <c r="F38" s="98">
        <v>1</v>
      </c>
      <c r="G38" s="98">
        <v>0</v>
      </c>
      <c r="H38" s="98">
        <v>1</v>
      </c>
      <c r="I38" s="99">
        <v>1</v>
      </c>
      <c r="J38" s="100">
        <f>SUM(C38:I38)</f>
        <v>19</v>
      </c>
    </row>
    <row r="39" spans="1:10" ht="31.5" customHeight="1" x14ac:dyDescent="0.25">
      <c r="A39" s="52" t="s">
        <v>26</v>
      </c>
      <c r="B39" s="53"/>
      <c r="C39" s="54"/>
      <c r="D39" s="54"/>
      <c r="E39" s="54"/>
      <c r="F39" s="54"/>
      <c r="G39" s="54"/>
      <c r="H39" s="54"/>
      <c r="I39" s="54"/>
      <c r="J39" s="54"/>
    </row>
    <row r="40" spans="1:10" ht="16.5" customHeight="1" x14ac:dyDescent="0.25">
      <c r="A40" s="52"/>
      <c r="B40" s="53"/>
      <c r="C40" s="54"/>
      <c r="D40" s="54"/>
      <c r="E40" s="54"/>
      <c r="F40" s="54"/>
      <c r="G40" s="54"/>
      <c r="H40" s="54"/>
      <c r="I40" s="54"/>
      <c r="J40" s="54"/>
    </row>
    <row r="41" spans="1:10" ht="32.25" customHeight="1" x14ac:dyDescent="0.25"/>
  </sheetData>
  <mergeCells count="20">
    <mergeCell ref="A37:B37"/>
    <mergeCell ref="A38:B38"/>
    <mergeCell ref="A21:A22"/>
    <mergeCell ref="A23:A24"/>
    <mergeCell ref="A25:A26"/>
    <mergeCell ref="A27:A28"/>
    <mergeCell ref="A29:A30"/>
    <mergeCell ref="A36:B36"/>
    <mergeCell ref="A19:A20"/>
    <mergeCell ref="A1:J1"/>
    <mergeCell ref="A2:J2"/>
    <mergeCell ref="A3:B4"/>
    <mergeCell ref="C3:J3"/>
    <mergeCell ref="A5:A6"/>
    <mergeCell ref="A7:A8"/>
    <mergeCell ref="A9:A10"/>
    <mergeCell ref="A11:A12"/>
    <mergeCell ref="A13:A14"/>
    <mergeCell ref="A15:A16"/>
    <mergeCell ref="A17:A18"/>
  </mergeCells>
  <printOptions horizontalCentered="1"/>
  <pageMargins left="0.70866141732283472" right="0.70866141732283472" top="0.74803149606299213" bottom="0.74803149606299213" header="0.31496062992125984" footer="0.31496062992125984"/>
  <pageSetup paperSize="8" scale="56" orientation="landscape" r:id="rId1"/>
  <headerFooter>
    <oddFooter>&amp;L&amp;F&amp;C&amp;A&amp;R&amp;P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TAB-4.1.1_2017_Web</vt:lpstr>
      <vt:lpstr>TAB-4.1.2_2017_Web</vt:lpstr>
      <vt:lpstr>TAB-4.1.3_2017_Web</vt:lpstr>
      <vt:lpstr>TAB-4.1.4_2017_Web</vt:lpstr>
      <vt:lpstr>TAB-4.1.5_2017_Web</vt:lpstr>
      <vt:lpstr>TAB-4.1.6_2017_Web</vt:lpstr>
      <vt:lpstr>TAB-4.1.7_2017_Web</vt:lpstr>
      <vt:lpstr>TAB-4.1.8_2017_Web</vt:lpstr>
      <vt:lpstr>TAB-4.1.9_2017_Web</vt:lpstr>
      <vt:lpstr>TAB-4.1.10_2017_Web</vt:lpstr>
    </vt:vector>
  </TitlesOfParts>
  <Company>IWEPS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Didier Henry</dc:creator>
  <cp:lastModifiedBy>Olivier Colicis</cp:lastModifiedBy>
  <cp:lastPrinted>2019-07-15T06:30:39Z</cp:lastPrinted>
  <dcterms:created xsi:type="dcterms:W3CDTF">2019-07-15T05:55:33Z</dcterms:created>
  <dcterms:modified xsi:type="dcterms:W3CDTF">2019-07-17T13:53:27Z</dcterms:modified>
</cp:coreProperties>
</file>