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411_à_4110_AJB_An2018\"/>
    </mc:Choice>
  </mc:AlternateContent>
  <bookViews>
    <workbookView xWindow="0" yWindow="0" windowWidth="24000" windowHeight="9735" tabRatio="959"/>
  </bookViews>
  <sheets>
    <sheet name="TAB-4.1.1_2018_Web" sheetId="11" r:id="rId1"/>
    <sheet name="TAB-4.1.2_2018_Web" sheetId="12" r:id="rId2"/>
    <sheet name="TAB-4.1.3_2018_Web" sheetId="13" r:id="rId3"/>
    <sheet name="TAB-4.1.4_2018_Web" sheetId="14" r:id="rId4"/>
    <sheet name="TAB-4.1.5_2018_Web" sheetId="15" r:id="rId5"/>
    <sheet name="TAB-4.1.6_2018_Web" sheetId="16" r:id="rId6"/>
    <sheet name="TAB-4.1.7_2018_Web" sheetId="17" r:id="rId7"/>
    <sheet name="TAB-4.1.8_2018_Web" sheetId="18" r:id="rId8"/>
    <sheet name="TAB-4.1.9_2018_Web" sheetId="19" r:id="rId9"/>
    <sheet name="TAB-4.1.10_2018_Web" sheetId="20" r:id="rId10"/>
  </sheets>
  <externalReferences>
    <externalReference r:id="rId11"/>
  </externalReferences>
  <definedNames>
    <definedName name="Profil_2017_qly" localSheetId="0">#REF!</definedName>
    <definedName name="Profil_2017_qly">#REF!</definedName>
    <definedName name="Profil_2017_qty" localSheetId="0">#REF!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20" l="1"/>
  <c r="J48" i="20"/>
  <c r="J45" i="20"/>
  <c r="J44" i="20"/>
  <c r="I44" i="20"/>
  <c r="F44" i="20"/>
  <c r="E44" i="20"/>
  <c r="D44" i="20"/>
  <c r="C44" i="20"/>
  <c r="J42" i="20"/>
  <c r="I40" i="20"/>
  <c r="F40" i="20"/>
  <c r="E40" i="20"/>
  <c r="D40" i="20"/>
  <c r="C40" i="20"/>
  <c r="J39" i="20"/>
  <c r="J40" i="20" s="1"/>
  <c r="I38" i="20"/>
  <c r="F38" i="20"/>
  <c r="E38" i="20"/>
  <c r="D38" i="20"/>
  <c r="C38" i="20"/>
  <c r="J37" i="20"/>
  <c r="J38" i="20" s="1"/>
  <c r="I36" i="20"/>
  <c r="F36" i="20"/>
  <c r="E36" i="20"/>
  <c r="D36" i="20"/>
  <c r="C36" i="20"/>
  <c r="J35" i="20"/>
  <c r="J36" i="20" s="1"/>
  <c r="I34" i="20"/>
  <c r="F34" i="20"/>
  <c r="E34" i="20"/>
  <c r="D34" i="20"/>
  <c r="C34" i="20"/>
  <c r="J33" i="20"/>
  <c r="J34" i="20" s="1"/>
  <c r="I32" i="20"/>
  <c r="F32" i="20"/>
  <c r="E32" i="20"/>
  <c r="D32" i="20"/>
  <c r="C32" i="20"/>
  <c r="J31" i="20"/>
  <c r="J32" i="20" s="1"/>
  <c r="I30" i="20"/>
  <c r="F30" i="20"/>
  <c r="E30" i="20"/>
  <c r="D30" i="20"/>
  <c r="C30" i="20"/>
  <c r="J29" i="20"/>
  <c r="J30" i="20" s="1"/>
  <c r="I28" i="20"/>
  <c r="F28" i="20"/>
  <c r="E28" i="20"/>
  <c r="D28" i="20"/>
  <c r="C28" i="20"/>
  <c r="J27" i="20"/>
  <c r="J28" i="20" s="1"/>
  <c r="I26" i="20"/>
  <c r="F26" i="20"/>
  <c r="E26" i="20"/>
  <c r="D26" i="20"/>
  <c r="C26" i="20"/>
  <c r="J25" i="20"/>
  <c r="J26" i="20" s="1"/>
  <c r="I24" i="20"/>
  <c r="F24" i="20"/>
  <c r="E24" i="20"/>
  <c r="D24" i="20"/>
  <c r="C24" i="20"/>
  <c r="J23" i="20"/>
  <c r="J24" i="20" s="1"/>
  <c r="I22" i="20"/>
  <c r="F22" i="20"/>
  <c r="E22" i="20"/>
  <c r="D22" i="20"/>
  <c r="C22" i="20"/>
  <c r="J21" i="20"/>
  <c r="J22" i="20" s="1"/>
  <c r="I20" i="20"/>
  <c r="F20" i="20"/>
  <c r="E20" i="20"/>
  <c r="D20" i="20"/>
  <c r="C20" i="20"/>
  <c r="J19" i="20"/>
  <c r="J20" i="20" s="1"/>
  <c r="J18" i="20"/>
  <c r="I18" i="20"/>
  <c r="F18" i="20"/>
  <c r="E18" i="20"/>
  <c r="D18" i="20"/>
  <c r="C18" i="20"/>
  <c r="J17" i="20"/>
  <c r="I16" i="20"/>
  <c r="F16" i="20"/>
  <c r="E16" i="20"/>
  <c r="D16" i="20"/>
  <c r="C16" i="20"/>
  <c r="J15" i="20"/>
  <c r="J16" i="20" s="1"/>
  <c r="I14" i="20"/>
  <c r="F14" i="20"/>
  <c r="E14" i="20"/>
  <c r="D14" i="20"/>
  <c r="C14" i="20"/>
  <c r="J13" i="20"/>
  <c r="J14" i="20" s="1"/>
  <c r="I12" i="20"/>
  <c r="F12" i="20"/>
  <c r="E12" i="20"/>
  <c r="D12" i="20"/>
  <c r="C12" i="20"/>
  <c r="J11" i="20"/>
  <c r="J12" i="20" s="1"/>
  <c r="J10" i="20"/>
  <c r="I10" i="20"/>
  <c r="F10" i="20"/>
  <c r="E10" i="20"/>
  <c r="D10" i="20"/>
  <c r="C10" i="20"/>
  <c r="J9" i="20"/>
  <c r="I8" i="20"/>
  <c r="F8" i="20"/>
  <c r="E8" i="20"/>
  <c r="D8" i="20"/>
  <c r="C8" i="20"/>
  <c r="J7" i="20"/>
  <c r="J8" i="20" s="1"/>
  <c r="I6" i="20"/>
  <c r="F6" i="20"/>
  <c r="E6" i="20"/>
  <c r="D6" i="20"/>
  <c r="C6" i="20"/>
  <c r="J5" i="20"/>
  <c r="J6" i="20" s="1"/>
  <c r="J38" i="19"/>
  <c r="J37" i="19"/>
  <c r="J34" i="19"/>
  <c r="D33" i="19"/>
  <c r="J32" i="19"/>
  <c r="I30" i="19"/>
  <c r="D30" i="19"/>
  <c r="C30" i="19"/>
  <c r="I29" i="19"/>
  <c r="I33" i="19" s="1"/>
  <c r="F29" i="19"/>
  <c r="F30" i="19" s="1"/>
  <c r="E29" i="19"/>
  <c r="E26" i="19" s="1"/>
  <c r="D29" i="19"/>
  <c r="C29" i="19"/>
  <c r="C33" i="19" s="1"/>
  <c r="I28" i="19"/>
  <c r="D28" i="19"/>
  <c r="C28" i="19"/>
  <c r="J27" i="19"/>
  <c r="I26" i="19"/>
  <c r="F26" i="19"/>
  <c r="D26" i="19"/>
  <c r="C26" i="19"/>
  <c r="J25" i="19"/>
  <c r="I24" i="19"/>
  <c r="F24" i="19"/>
  <c r="E24" i="19"/>
  <c r="D24" i="19"/>
  <c r="C24" i="19"/>
  <c r="J23" i="19"/>
  <c r="D22" i="19"/>
  <c r="J21" i="19"/>
  <c r="I20" i="19"/>
  <c r="D20" i="19"/>
  <c r="C20" i="19"/>
  <c r="J19" i="19"/>
  <c r="I18" i="19"/>
  <c r="F18" i="19"/>
  <c r="D18" i="19"/>
  <c r="C18" i="19"/>
  <c r="J17" i="19"/>
  <c r="I16" i="19"/>
  <c r="F16" i="19"/>
  <c r="E16" i="19"/>
  <c r="D16" i="19"/>
  <c r="C16" i="19"/>
  <c r="J15" i="19"/>
  <c r="D14" i="19"/>
  <c r="J13" i="19"/>
  <c r="I12" i="19"/>
  <c r="D12" i="19"/>
  <c r="C12" i="19"/>
  <c r="J11" i="19"/>
  <c r="I10" i="19"/>
  <c r="F10" i="19"/>
  <c r="D10" i="19"/>
  <c r="C10" i="19"/>
  <c r="J9" i="19"/>
  <c r="I8" i="19"/>
  <c r="F8" i="19"/>
  <c r="E8" i="19"/>
  <c r="D8" i="19"/>
  <c r="C8" i="19"/>
  <c r="J7" i="19"/>
  <c r="D6" i="19"/>
  <c r="J5" i="19"/>
  <c r="J29" i="19" s="1"/>
  <c r="J32" i="18"/>
  <c r="J31" i="18"/>
  <c r="J28" i="18"/>
  <c r="D27" i="18"/>
  <c r="J26" i="18"/>
  <c r="I24" i="18"/>
  <c r="C24" i="18"/>
  <c r="I23" i="18"/>
  <c r="I27" i="18" s="1"/>
  <c r="F23" i="18"/>
  <c r="F24" i="18" s="1"/>
  <c r="E23" i="18"/>
  <c r="E20" i="18" s="1"/>
  <c r="D23" i="18"/>
  <c r="D24" i="18" s="1"/>
  <c r="C23" i="18"/>
  <c r="C27" i="18" s="1"/>
  <c r="I22" i="18"/>
  <c r="F22" i="18"/>
  <c r="D22" i="18"/>
  <c r="C22" i="18"/>
  <c r="J21" i="18"/>
  <c r="I20" i="18"/>
  <c r="F20" i="18"/>
  <c r="D20" i="18"/>
  <c r="C20" i="18"/>
  <c r="J19" i="18"/>
  <c r="I18" i="18"/>
  <c r="F18" i="18"/>
  <c r="E18" i="18"/>
  <c r="D18" i="18"/>
  <c r="C18" i="18"/>
  <c r="J17" i="18"/>
  <c r="J18" i="18" s="1"/>
  <c r="I16" i="18"/>
  <c r="F16" i="18"/>
  <c r="D16" i="18"/>
  <c r="C16" i="18"/>
  <c r="J15" i="18"/>
  <c r="I14" i="18"/>
  <c r="F14" i="18"/>
  <c r="D14" i="18"/>
  <c r="C14" i="18"/>
  <c r="J13" i="18"/>
  <c r="I12" i="18"/>
  <c r="F12" i="18"/>
  <c r="D12" i="18"/>
  <c r="C12" i="18"/>
  <c r="J11" i="18"/>
  <c r="I10" i="18"/>
  <c r="F10" i="18"/>
  <c r="E10" i="18"/>
  <c r="D10" i="18"/>
  <c r="C10" i="18"/>
  <c r="J9" i="18"/>
  <c r="I8" i="18"/>
  <c r="F8" i="18"/>
  <c r="D8" i="18"/>
  <c r="C8" i="18"/>
  <c r="J7" i="18"/>
  <c r="I6" i="18"/>
  <c r="F6" i="18"/>
  <c r="D6" i="18"/>
  <c r="C6" i="18"/>
  <c r="J5" i="18"/>
  <c r="J23" i="18" s="1"/>
  <c r="J30" i="17"/>
  <c r="J29" i="17"/>
  <c r="J26" i="17"/>
  <c r="J24" i="17"/>
  <c r="C22" i="17"/>
  <c r="I21" i="17"/>
  <c r="I25" i="17" s="1"/>
  <c r="F21" i="17"/>
  <c r="F22" i="17" s="1"/>
  <c r="E21" i="17"/>
  <c r="E18" i="17" s="1"/>
  <c r="D21" i="17"/>
  <c r="D8" i="17" s="1"/>
  <c r="C21" i="17"/>
  <c r="C25" i="17" s="1"/>
  <c r="I20" i="17"/>
  <c r="C20" i="17"/>
  <c r="J19" i="17"/>
  <c r="I18" i="17"/>
  <c r="F18" i="17"/>
  <c r="C18" i="17"/>
  <c r="J17" i="17"/>
  <c r="I16" i="17"/>
  <c r="F16" i="17"/>
  <c r="C16" i="17"/>
  <c r="J15" i="17"/>
  <c r="I14" i="17"/>
  <c r="C14" i="17"/>
  <c r="J13" i="17"/>
  <c r="I12" i="17"/>
  <c r="C12" i="17"/>
  <c r="J11" i="17"/>
  <c r="I10" i="17"/>
  <c r="F10" i="17"/>
  <c r="C10" i="17"/>
  <c r="J9" i="17"/>
  <c r="I8" i="17"/>
  <c r="F8" i="17"/>
  <c r="E8" i="17"/>
  <c r="C8" i="17"/>
  <c r="J7" i="17"/>
  <c r="I6" i="17"/>
  <c r="C6" i="17"/>
  <c r="J5" i="17"/>
  <c r="J20" i="16"/>
  <c r="J19" i="16"/>
  <c r="J16" i="16"/>
  <c r="E15" i="16"/>
  <c r="J14" i="16"/>
  <c r="E12" i="16"/>
  <c r="D12" i="16"/>
  <c r="I11" i="16"/>
  <c r="I12" i="16" s="1"/>
  <c r="F11" i="16"/>
  <c r="F8" i="16" s="1"/>
  <c r="E11" i="16"/>
  <c r="D11" i="16"/>
  <c r="D15" i="16" s="1"/>
  <c r="C11" i="16"/>
  <c r="C12" i="16" s="1"/>
  <c r="E10" i="16"/>
  <c r="D10" i="16"/>
  <c r="J9" i="16"/>
  <c r="I8" i="16"/>
  <c r="E8" i="16"/>
  <c r="D8" i="16"/>
  <c r="C8" i="16"/>
  <c r="J7" i="16"/>
  <c r="I6" i="16"/>
  <c r="F6" i="16"/>
  <c r="E6" i="16"/>
  <c r="D6" i="16"/>
  <c r="C6" i="16"/>
  <c r="J5" i="16"/>
  <c r="J10" i="19" l="1"/>
  <c r="J18" i="19"/>
  <c r="J8" i="19"/>
  <c r="J26" i="19"/>
  <c r="J30" i="19"/>
  <c r="J28" i="19"/>
  <c r="J20" i="19"/>
  <c r="J12" i="19"/>
  <c r="J33" i="19"/>
  <c r="J22" i="19"/>
  <c r="J14" i="19"/>
  <c r="J6" i="19"/>
  <c r="J24" i="19"/>
  <c r="J16" i="19"/>
  <c r="E6" i="19"/>
  <c r="E14" i="19"/>
  <c r="E22" i="19"/>
  <c r="E33" i="19"/>
  <c r="F6" i="19"/>
  <c r="E12" i="19"/>
  <c r="F14" i="19"/>
  <c r="E20" i="19"/>
  <c r="F22" i="19"/>
  <c r="E28" i="19"/>
  <c r="E30" i="19"/>
  <c r="F33" i="19"/>
  <c r="C6" i="19"/>
  <c r="I6" i="19"/>
  <c r="E10" i="19"/>
  <c r="F12" i="19"/>
  <c r="C14" i="19"/>
  <c r="I14" i="19"/>
  <c r="E18" i="19"/>
  <c r="F20" i="19"/>
  <c r="C22" i="19"/>
  <c r="I22" i="19"/>
  <c r="F28" i="19"/>
  <c r="J12" i="18"/>
  <c r="J14" i="18"/>
  <c r="J20" i="18"/>
  <c r="J16" i="18"/>
  <c r="J24" i="18"/>
  <c r="J8" i="18"/>
  <c r="J10" i="18"/>
  <c r="J22" i="18"/>
  <c r="J6" i="18"/>
  <c r="E8" i="18"/>
  <c r="E16" i="18"/>
  <c r="E27" i="18"/>
  <c r="J27" i="18" s="1"/>
  <c r="E6" i="18"/>
  <c r="E14" i="18"/>
  <c r="E22" i="18"/>
  <c r="E24" i="18"/>
  <c r="F27" i="18"/>
  <c r="E12" i="18"/>
  <c r="D25" i="17"/>
  <c r="D20" i="17"/>
  <c r="D22" i="17"/>
  <c r="D12" i="17"/>
  <c r="D14" i="17"/>
  <c r="D16" i="17"/>
  <c r="I22" i="17"/>
  <c r="D18" i="17"/>
  <c r="J21" i="17"/>
  <c r="J16" i="17" s="1"/>
  <c r="D10" i="17"/>
  <c r="D6" i="17"/>
  <c r="E16" i="17"/>
  <c r="J22" i="17"/>
  <c r="J20" i="17"/>
  <c r="J14" i="17"/>
  <c r="E25" i="17"/>
  <c r="F6" i="17"/>
  <c r="E12" i="17"/>
  <c r="F14" i="17"/>
  <c r="E20" i="17"/>
  <c r="E22" i="17"/>
  <c r="F25" i="17"/>
  <c r="E6" i="17"/>
  <c r="E14" i="17"/>
  <c r="E10" i="17"/>
  <c r="F12" i="17"/>
  <c r="F20" i="17"/>
  <c r="J6" i="16"/>
  <c r="F15" i="16"/>
  <c r="F10" i="16"/>
  <c r="J11" i="16"/>
  <c r="F12" i="16"/>
  <c r="C15" i="16"/>
  <c r="I15" i="16"/>
  <c r="C10" i="16"/>
  <c r="I10" i="16"/>
  <c r="J24" i="15"/>
  <c r="J23" i="15"/>
  <c r="J20" i="15"/>
  <c r="D19" i="15"/>
  <c r="J18" i="15"/>
  <c r="I16" i="15"/>
  <c r="D16" i="15"/>
  <c r="C16" i="15"/>
  <c r="I15" i="15"/>
  <c r="I19" i="15" s="1"/>
  <c r="F15" i="15"/>
  <c r="F16" i="15" s="1"/>
  <c r="E15" i="15"/>
  <c r="E12" i="15" s="1"/>
  <c r="D15" i="15"/>
  <c r="C15" i="15"/>
  <c r="C19" i="15" s="1"/>
  <c r="I14" i="15"/>
  <c r="D14" i="15"/>
  <c r="C14" i="15"/>
  <c r="J13" i="15"/>
  <c r="I12" i="15"/>
  <c r="F12" i="15"/>
  <c r="D12" i="15"/>
  <c r="C12" i="15"/>
  <c r="J11" i="15"/>
  <c r="I10" i="15"/>
  <c r="F10" i="15"/>
  <c r="E10" i="15"/>
  <c r="D10" i="15"/>
  <c r="C10" i="15"/>
  <c r="J9" i="15"/>
  <c r="J10" i="15" s="1"/>
  <c r="D8" i="15"/>
  <c r="J7" i="15"/>
  <c r="I6" i="15"/>
  <c r="D6" i="15"/>
  <c r="C6" i="15"/>
  <c r="J5" i="15"/>
  <c r="J15" i="15" s="1"/>
  <c r="Z37" i="14"/>
  <c r="Y37" i="14"/>
  <c r="X37" i="14"/>
  <c r="Z36" i="14"/>
  <c r="Y36" i="14"/>
  <c r="X36" i="14"/>
  <c r="I33" i="14"/>
  <c r="X32" i="14"/>
  <c r="Y31" i="14"/>
  <c r="Z31" i="14" s="1"/>
  <c r="X31" i="14"/>
  <c r="W31" i="14"/>
  <c r="N31" i="14"/>
  <c r="H31" i="14"/>
  <c r="E31" i="14"/>
  <c r="M29" i="14"/>
  <c r="G29" i="14"/>
  <c r="V28" i="14"/>
  <c r="V29" i="14" s="1"/>
  <c r="U28" i="14"/>
  <c r="U29" i="14" s="1"/>
  <c r="M28" i="14"/>
  <c r="N28" i="14" s="1"/>
  <c r="L28" i="14"/>
  <c r="L29" i="14" s="1"/>
  <c r="G28" i="14"/>
  <c r="G27" i="14" s="1"/>
  <c r="F28" i="14"/>
  <c r="H28" i="14" s="1"/>
  <c r="D28" i="14"/>
  <c r="C28" i="14"/>
  <c r="U27" i="14"/>
  <c r="D27" i="14"/>
  <c r="Y26" i="14"/>
  <c r="Z26" i="14" s="1"/>
  <c r="X26" i="14"/>
  <c r="W26" i="14"/>
  <c r="N26" i="14"/>
  <c r="H26" i="14"/>
  <c r="E26" i="14"/>
  <c r="M25" i="14"/>
  <c r="G25" i="14"/>
  <c r="D25" i="14"/>
  <c r="Z24" i="14"/>
  <c r="Y24" i="14"/>
  <c r="X24" i="14"/>
  <c r="W24" i="14"/>
  <c r="N24" i="14"/>
  <c r="N25" i="14" s="1"/>
  <c r="H24" i="14"/>
  <c r="E24" i="14"/>
  <c r="G23" i="14"/>
  <c r="D23" i="14"/>
  <c r="Y22" i="14"/>
  <c r="X22" i="14"/>
  <c r="W22" i="14"/>
  <c r="N22" i="14"/>
  <c r="N23" i="14" s="1"/>
  <c r="H22" i="14"/>
  <c r="E22" i="14"/>
  <c r="M21" i="14"/>
  <c r="G21" i="14"/>
  <c r="F21" i="14"/>
  <c r="D21" i="14"/>
  <c r="Y20" i="14"/>
  <c r="X20" i="14"/>
  <c r="W20" i="14"/>
  <c r="N20" i="14"/>
  <c r="N21" i="14" s="1"/>
  <c r="H20" i="14"/>
  <c r="H21" i="14" s="1"/>
  <c r="E20" i="14"/>
  <c r="G19" i="14"/>
  <c r="D19" i="14"/>
  <c r="Y18" i="14"/>
  <c r="X18" i="14"/>
  <c r="W18" i="14"/>
  <c r="N18" i="14"/>
  <c r="N19" i="14" s="1"/>
  <c r="H18" i="14"/>
  <c r="E18" i="14"/>
  <c r="U17" i="14"/>
  <c r="M17" i="14"/>
  <c r="D17" i="14"/>
  <c r="Y16" i="14"/>
  <c r="Z16" i="14" s="1"/>
  <c r="X16" i="14"/>
  <c r="W16" i="14"/>
  <c r="N16" i="14"/>
  <c r="N17" i="14" s="1"/>
  <c r="H16" i="14"/>
  <c r="E16" i="14"/>
  <c r="D15" i="14"/>
  <c r="C15" i="14"/>
  <c r="Y14" i="14"/>
  <c r="X14" i="14"/>
  <c r="W14" i="14"/>
  <c r="N14" i="14"/>
  <c r="N15" i="14" s="1"/>
  <c r="H14" i="14"/>
  <c r="E14" i="14"/>
  <c r="M13" i="14"/>
  <c r="D13" i="14"/>
  <c r="C13" i="14"/>
  <c r="Y12" i="14"/>
  <c r="X12" i="14"/>
  <c r="W12" i="14"/>
  <c r="N12" i="14"/>
  <c r="N13" i="14" s="1"/>
  <c r="H12" i="14"/>
  <c r="E12" i="14"/>
  <c r="U11" i="14"/>
  <c r="D11" i="14"/>
  <c r="C11" i="14"/>
  <c r="Y10" i="14"/>
  <c r="Z10" i="14" s="1"/>
  <c r="X10" i="14"/>
  <c r="W10" i="14"/>
  <c r="N10" i="14"/>
  <c r="N11" i="14" s="1"/>
  <c r="H10" i="14"/>
  <c r="E10" i="14"/>
  <c r="M9" i="14"/>
  <c r="G9" i="14"/>
  <c r="D9" i="14"/>
  <c r="C9" i="14"/>
  <c r="Z8" i="14"/>
  <c r="Y8" i="14"/>
  <c r="X8" i="14"/>
  <c r="W8" i="14"/>
  <c r="N8" i="14"/>
  <c r="N9" i="14" s="1"/>
  <c r="H8" i="14"/>
  <c r="E8" i="14"/>
  <c r="G7" i="14"/>
  <c r="D7" i="14"/>
  <c r="Y6" i="14"/>
  <c r="X6" i="14"/>
  <c r="W6" i="14"/>
  <c r="N6" i="14"/>
  <c r="N7" i="14" s="1"/>
  <c r="H6" i="14"/>
  <c r="E6" i="14"/>
  <c r="J23" i="13"/>
  <c r="J22" i="13"/>
  <c r="J19" i="13"/>
  <c r="E17" i="13"/>
  <c r="D17" i="13"/>
  <c r="I15" i="13"/>
  <c r="I17" i="13" s="1"/>
  <c r="F15" i="13"/>
  <c r="F17" i="13" s="1"/>
  <c r="E15" i="13"/>
  <c r="D15" i="13"/>
  <c r="J14" i="13"/>
  <c r="F12" i="13"/>
  <c r="E12" i="13"/>
  <c r="I11" i="13"/>
  <c r="I12" i="13" s="1"/>
  <c r="F11" i="13"/>
  <c r="E11" i="13"/>
  <c r="D11" i="13"/>
  <c r="D12" i="13" s="1"/>
  <c r="C11" i="13"/>
  <c r="C12" i="13" s="1"/>
  <c r="F10" i="13"/>
  <c r="E10" i="13"/>
  <c r="I8" i="13"/>
  <c r="F8" i="13"/>
  <c r="E8" i="13"/>
  <c r="D8" i="13"/>
  <c r="C8" i="13"/>
  <c r="J7" i="13"/>
  <c r="F6" i="13"/>
  <c r="E6" i="13"/>
  <c r="J5" i="13"/>
  <c r="J14" i="12"/>
  <c r="J13" i="12"/>
  <c r="I9" i="12"/>
  <c r="I8" i="12" s="1"/>
  <c r="F9" i="12"/>
  <c r="E9" i="12"/>
  <c r="D9" i="12"/>
  <c r="D10" i="12" s="1"/>
  <c r="C9" i="12"/>
  <c r="C6" i="12" s="1"/>
  <c r="D8" i="12"/>
  <c r="C8" i="12"/>
  <c r="J7" i="12"/>
  <c r="D6" i="12"/>
  <c r="J5" i="12"/>
  <c r="J19" i="11"/>
  <c r="J18" i="11"/>
  <c r="I15" i="11"/>
  <c r="F15" i="11"/>
  <c r="E15" i="11"/>
  <c r="D15" i="11"/>
  <c r="C15" i="11"/>
  <c r="J15" i="11" s="1"/>
  <c r="J14" i="11"/>
  <c r="I12" i="11"/>
  <c r="F12" i="11"/>
  <c r="C12" i="11"/>
  <c r="I11" i="11"/>
  <c r="F11" i="11"/>
  <c r="E11" i="11"/>
  <c r="E12" i="11" s="1"/>
  <c r="D11" i="11"/>
  <c r="D8" i="11" s="1"/>
  <c r="C11" i="11"/>
  <c r="I10" i="11"/>
  <c r="F10" i="11"/>
  <c r="C10" i="11"/>
  <c r="J9" i="11"/>
  <c r="I8" i="11"/>
  <c r="F8" i="11"/>
  <c r="E8" i="11"/>
  <c r="C8" i="11"/>
  <c r="J7" i="11"/>
  <c r="I6" i="11"/>
  <c r="F6" i="11"/>
  <c r="E6" i="11"/>
  <c r="D6" i="11"/>
  <c r="C6" i="11"/>
  <c r="J5" i="11"/>
  <c r="J18" i="17" l="1"/>
  <c r="J25" i="17"/>
  <c r="J6" i="17"/>
  <c r="J10" i="17"/>
  <c r="J8" i="17"/>
  <c r="J12" i="17"/>
  <c r="J8" i="16"/>
  <c r="J12" i="16"/>
  <c r="J10" i="16"/>
  <c r="J15" i="16"/>
  <c r="J16" i="15"/>
  <c r="J14" i="15"/>
  <c r="J6" i="15"/>
  <c r="J19" i="15"/>
  <c r="J8" i="15"/>
  <c r="J12" i="15"/>
  <c r="E8" i="15"/>
  <c r="E19" i="15"/>
  <c r="E6" i="15"/>
  <c r="F8" i="15"/>
  <c r="E14" i="15"/>
  <c r="E16" i="15"/>
  <c r="F19" i="15"/>
  <c r="F6" i="15"/>
  <c r="C8" i="15"/>
  <c r="I8" i="15"/>
  <c r="F14" i="15"/>
  <c r="X7" i="14"/>
  <c r="Y21" i="14"/>
  <c r="X23" i="14"/>
  <c r="Z6" i="14"/>
  <c r="E13" i="14"/>
  <c r="Z22" i="14"/>
  <c r="X28" i="14"/>
  <c r="C7" i="14"/>
  <c r="U9" i="14"/>
  <c r="F13" i="14"/>
  <c r="G15" i="14"/>
  <c r="G17" i="14"/>
  <c r="Z18" i="14"/>
  <c r="U19" i="14"/>
  <c r="C21" i="14"/>
  <c r="C23" i="14"/>
  <c r="U25" i="14"/>
  <c r="Y28" i="14"/>
  <c r="Y13" i="14" s="1"/>
  <c r="C29" i="14"/>
  <c r="U7" i="14"/>
  <c r="U13" i="14"/>
  <c r="Y17" i="14"/>
  <c r="F17" i="14"/>
  <c r="X19" i="14"/>
  <c r="Z20" i="14"/>
  <c r="U23" i="14"/>
  <c r="C25" i="14"/>
  <c r="C27" i="14"/>
  <c r="Y9" i="14"/>
  <c r="F9" i="14"/>
  <c r="G11" i="14"/>
  <c r="Z12" i="14"/>
  <c r="G13" i="14"/>
  <c r="Z14" i="14"/>
  <c r="U15" i="14"/>
  <c r="C17" i="14"/>
  <c r="C19" i="14"/>
  <c r="U21" i="14"/>
  <c r="F25" i="14"/>
  <c r="E28" i="14"/>
  <c r="E29" i="14" s="1"/>
  <c r="F29" i="14"/>
  <c r="X29" i="14"/>
  <c r="X25" i="14"/>
  <c r="X21" i="14"/>
  <c r="X17" i="14"/>
  <c r="X13" i="14"/>
  <c r="X9" i="14"/>
  <c r="H13" i="14"/>
  <c r="X15" i="14"/>
  <c r="Y7" i="14"/>
  <c r="Y29" i="14"/>
  <c r="Y27" i="14"/>
  <c r="Y23" i="14"/>
  <c r="Y19" i="14"/>
  <c r="Y15" i="14"/>
  <c r="Y11" i="14"/>
  <c r="F33" i="14"/>
  <c r="H29" i="14"/>
  <c r="H27" i="14"/>
  <c r="H23" i="14"/>
  <c r="H19" i="14"/>
  <c r="H15" i="14"/>
  <c r="H11" i="14"/>
  <c r="H7" i="14"/>
  <c r="H17" i="14"/>
  <c r="H9" i="14"/>
  <c r="X11" i="14"/>
  <c r="H25" i="14"/>
  <c r="Y25" i="14"/>
  <c r="X27" i="14"/>
  <c r="L33" i="14"/>
  <c r="N27" i="14"/>
  <c r="N29" i="14"/>
  <c r="C33" i="14"/>
  <c r="V7" i="14"/>
  <c r="L11" i="14"/>
  <c r="V15" i="14"/>
  <c r="V19" i="14"/>
  <c r="V23" i="14"/>
  <c r="L27" i="14"/>
  <c r="F7" i="14"/>
  <c r="M7" i="14"/>
  <c r="F11" i="14"/>
  <c r="M11" i="14"/>
  <c r="F15" i="14"/>
  <c r="M15" i="14"/>
  <c r="F19" i="14"/>
  <c r="M19" i="14"/>
  <c r="F23" i="14"/>
  <c r="M23" i="14"/>
  <c r="F27" i="14"/>
  <c r="M27" i="14"/>
  <c r="D29" i="14"/>
  <c r="L7" i="14"/>
  <c r="V11" i="14"/>
  <c r="L15" i="14"/>
  <c r="L19" i="14"/>
  <c r="L23" i="14"/>
  <c r="V27" i="14"/>
  <c r="W28" i="14"/>
  <c r="W19" i="14" s="1"/>
  <c r="L9" i="14"/>
  <c r="V9" i="14"/>
  <c r="L13" i="14"/>
  <c r="V13" i="14"/>
  <c r="L17" i="14"/>
  <c r="V17" i="14"/>
  <c r="L21" i="14"/>
  <c r="V21" i="14"/>
  <c r="E25" i="14"/>
  <c r="L25" i="14"/>
  <c r="V25" i="14"/>
  <c r="J6" i="13"/>
  <c r="C6" i="13"/>
  <c r="I6" i="13"/>
  <c r="J11" i="13"/>
  <c r="C15" i="13"/>
  <c r="D6" i="13"/>
  <c r="C10" i="13"/>
  <c r="I10" i="13"/>
  <c r="D10" i="13"/>
  <c r="J8" i="12"/>
  <c r="I10" i="12"/>
  <c r="I6" i="12"/>
  <c r="J9" i="12"/>
  <c r="J10" i="12" s="1"/>
  <c r="C10" i="12"/>
  <c r="J11" i="11"/>
  <c r="D10" i="11"/>
  <c r="D12" i="11"/>
  <c r="E10" i="11"/>
  <c r="W23" i="14" l="1"/>
  <c r="E17" i="14"/>
  <c r="W27" i="14"/>
  <c r="E21" i="14"/>
  <c r="E11" i="14"/>
  <c r="E27" i="14"/>
  <c r="E15" i="14"/>
  <c r="E9" i="14"/>
  <c r="E19" i="14"/>
  <c r="E23" i="14"/>
  <c r="E7" i="14"/>
  <c r="Z28" i="14"/>
  <c r="W7" i="14"/>
  <c r="W11" i="14"/>
  <c r="W15" i="14"/>
  <c r="U33" i="14"/>
  <c r="W29" i="14"/>
  <c r="W25" i="14"/>
  <c r="W21" i="14"/>
  <c r="W17" i="14"/>
  <c r="W13" i="14"/>
  <c r="W9" i="14"/>
  <c r="C17" i="13"/>
  <c r="J15" i="13"/>
  <c r="J17" i="13" s="1"/>
  <c r="J12" i="13"/>
  <c r="J10" i="13"/>
  <c r="J8" i="13"/>
  <c r="J6" i="12"/>
  <c r="J12" i="11"/>
  <c r="J6" i="11"/>
  <c r="J8" i="11"/>
  <c r="J10" i="11"/>
  <c r="Z29" i="14" l="1"/>
  <c r="X33" i="14"/>
  <c r="Z11" i="14"/>
  <c r="Z7" i="14"/>
  <c r="Z17" i="14"/>
  <c r="Z23" i="14"/>
  <c r="Z13" i="14"/>
  <c r="Z21" i="14"/>
  <c r="Z27" i="14"/>
  <c r="Z19" i="14"/>
  <c r="Z15" i="14"/>
  <c r="Z25" i="14"/>
  <c r="Z9" i="14"/>
</calcChain>
</file>

<file path=xl/sharedStrings.xml><?xml version="1.0" encoding="utf-8"?>
<sst xmlns="http://schemas.openxmlformats.org/spreadsheetml/2006/main" count="1048" uniqueCount="153">
  <si>
    <t>Tableau 4.1.1 : Utilisateurs de l'accueil de jour "bas seuil" (AJ-B) organisé par les services partenaires des Relais sociaux urbains (RSU)</t>
  </si>
  <si>
    <t>Sexe</t>
  </si>
  <si>
    <t>Relais social urbain (RSU)</t>
  </si>
  <si>
    <t>Charleroi (RSC)</t>
  </si>
  <si>
    <t>Liège (RSPL)</t>
  </si>
  <si>
    <t>La Louvière (RSULL)</t>
  </si>
  <si>
    <t>Mons (RSUMB)</t>
  </si>
  <si>
    <t>Namur (RSUN)</t>
  </si>
  <si>
    <t>Tournai (RSUT)</t>
  </si>
  <si>
    <t>Verviers (RSUV)</t>
  </si>
  <si>
    <t>Total des RSU wallons</t>
  </si>
  <si>
    <t>H</t>
  </si>
  <si>
    <t>CA</t>
  </si>
  <si>
    <t>nd</t>
  </si>
  <si>
    <t>%</t>
  </si>
  <si>
    <t>-</t>
  </si>
  <si>
    <t>F</t>
  </si>
  <si>
    <t>Transsexuel</t>
  </si>
  <si>
    <t>Total 
Sexe connu</t>
  </si>
  <si>
    <t>Sexe inconnu</t>
  </si>
  <si>
    <t xml:space="preserve"> CA</t>
  </si>
  <si>
    <t>Total global</t>
  </si>
  <si>
    <t>Services partenaires sources</t>
  </si>
  <si>
    <t>Nombre de services ayant répondu à cette variable</t>
  </si>
  <si>
    <t>Nombre de services ayant participé à la collecte relative à l'AJ-B</t>
  </si>
  <si>
    <t>Sources : IWEPS, Relais sociaux urbains &amp; services partenaires des Relais sociaux urbains de Wallonie; Calculs : IWEPS</t>
  </si>
  <si>
    <t>Tableau 4.1.2 : Mineurs pris en charge par l'accueil de jour "bas seuil" (AJ-B) organisé par les services partenaires des Relais sociaux urbains (RSU)</t>
  </si>
  <si>
    <t>Type de prise en charge du mineur</t>
  </si>
  <si>
    <t>Liège (RSPL)
(3)</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</si>
  <si>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</si>
  <si>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</si>
  <si>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</si>
  <si>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</si>
  <si>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</si>
  <si>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4.1.3 : Primo-utilisateurs de l'accueil de jour "bas seuil" (AJ-B) organisé par les services partenaires des Relais sociaux urbains (RSU)</t>
  </si>
  <si>
    <t>Primo-utilisateurs
par Sexe</t>
  </si>
  <si>
    <t>Total
Sexe 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</si>
  <si>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</si>
  <si>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</si>
  <si>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</si>
  <si>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</si>
  <si>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</si>
  <si>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4.1.4 : Utilisateurs de l'accueil de jour "bas seuil" (AJ-B) organisé par les services partenaires des Relais sociaux urbains (RSU).</t>
  </si>
  <si>
    <t>Catégorie d'âges</t>
  </si>
  <si>
    <t xml:space="preserve">Charleroi (RSC)
</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</si>
  <si>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</si>
  <si>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</si>
  <si>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</si>
  <si>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</si>
  <si>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</si>
  <si>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</si>
  <si>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</si>
  <si>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</si>
  <si>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</si>
  <si>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</si>
  <si>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</si>
  <si>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</si>
  <si>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</si>
  <si>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</si>
  <si>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</si>
  <si>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4.1.5 : Utilisateurs de l'accueil de jour "bas seuil" (AJ-B)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</si>
  <si>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</si>
  <si>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</si>
  <si>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</si>
  <si>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</si>
  <si>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</si>
  <si>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</si>
  <si>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</si>
  <si>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</si>
  <si>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</si>
  <si>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Tableau 4.1.6 : Utilisateurs de l'accueil de jour "bas seuil" (AJ-B) organisé par les services partenaires des Relais sociaux urbains (RSU)</t>
  </si>
  <si>
    <t>Nationalité</t>
  </si>
  <si>
    <t xml:space="preserve">Belge </t>
  </si>
  <si>
    <t>Etrangère UE</t>
  </si>
  <si>
    <t>Etrangère hors UE</t>
  </si>
  <si>
    <t xml:space="preserve">Total
(Nationalité connue) </t>
  </si>
  <si>
    <t>Nationalité inconnue</t>
  </si>
  <si>
    <t>Tableau 4.1.7 : Utilisateurs de l'accueil de jour "bas seuil" (AJ-B)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</si>
  <si>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</si>
  <si>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</si>
  <si>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</si>
  <si>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</si>
  <si>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</si>
  <si>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</si>
  <si>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</si>
  <si>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</si>
  <si>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</si>
  <si>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</si>
  <si>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</si>
  <si>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4.1.8 : Utilisateurs de l'accueil de jour "bas seuil" (AJ-B) organisé par les services partenaires des Relais sociaux urbains (RSU).</t>
  </si>
  <si>
    <t>Type de logement / hébergement</t>
  </si>
  <si>
    <t xml:space="preserve">En rue ou en abris de fortune  (squat, voiture, tente, caravane…) </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</si>
  <si>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</si>
  <si>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</si>
  <si>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</si>
  <si>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</si>
  <si>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</si>
  <si>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</si>
  <si>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</si>
  <si>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</si>
  <si>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</si>
  <si>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</si>
  <si>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4.1.9 : Utilisateurs de l'accueil de jour "bas seuil" (AJ-B) organisé par les services partenaires des Relais sociaux urbains (RSU)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</si>
  <si>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</si>
  <si>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</si>
  <si>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</si>
  <si>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</si>
  <si>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</si>
  <si>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</si>
  <si>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</si>
  <si>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</si>
  <si>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</si>
  <si>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</si>
  <si>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</si>
  <si>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</si>
  <si>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</si>
  <si>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</si>
  <si>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</si>
  <si>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4.1.10 : Difficultés déclarées par les utilisateurs de l'accueil de jour "bas seuil" (AJ-B)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</si>
  <si>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</si>
  <si>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</si>
  <si>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</si>
  <si>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</si>
  <si>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</si>
  <si>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</si>
  <si>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</si>
  <si>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</si>
  <si>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</si>
  <si>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</si>
  <si>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</si>
  <si>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</si>
  <si>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</si>
  <si>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</si>
  <si>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</si>
  <si>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</si>
  <si>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</si>
  <si>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</si>
  <si>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</si>
  <si>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</si>
  <si>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</si>
  <si>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</si>
  <si>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2018  -</t>
  </si>
  <si>
    <t>Répartition par type de prise en charge du mineur et par RSU - Année 2018  -</t>
  </si>
  <si>
    <t>Répartition par âge, sexe et RSU - Année 2018</t>
  </si>
  <si>
    <t>Répartition par type de ménage et par RSU - Année 2018</t>
  </si>
  <si>
    <t>Répartition par nationalité et par RSU - Année 2018</t>
  </si>
  <si>
    <t>Répartition par type de revenu principal et par RSU - Année 2018  -</t>
  </si>
  <si>
    <t>Verviers (RSUV)
(1)</t>
  </si>
  <si>
    <t>Autres types de revenus
(1)</t>
  </si>
  <si>
    <t>(1) Le RSUV précise que dans la catégorie "Autre type de revenus " se retrouvent des revenus provenant de "l'apprentissage ou de la  prostitution"</t>
  </si>
  <si>
    <t>Répartition par type de logement/hébergement (occupé la semaine précédent l'entrée)
Par RSU  - Année 2018  -</t>
  </si>
  <si>
    <t>Répartition par « lieu de résidence » (Situation du bénéficiaire, la semaine précédant son entrée en HU)
Par RSU - Année 2018  -</t>
  </si>
  <si>
    <t>Répartition par difficulté rencontrée connue (1),(2)et par RSU - Année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</si>
</sst>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sz val="12"/>
      <color rgb="FFFF0000"/>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94">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0" fontId="7" fillId="0" borderId="16" xfId="0" applyFont="1" applyFill="1" applyBorder="1" applyAlignment="1">
      <alignment horizontal="center" vertical="center" wrapText="1"/>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8" xfId="1" quotePrefix="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0" fontId="5" fillId="0" borderId="21" xfId="0" applyFont="1" applyFill="1" applyBorder="1" applyAlignment="1">
      <alignment horizontal="center" vertical="center" wrapText="1"/>
    </xf>
    <xf numFmtId="3" fontId="6" fillId="0" borderId="22"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3" fontId="6" fillId="0" borderId="24" xfId="0" applyNumberFormat="1" applyFont="1" applyFill="1" applyBorder="1" applyAlignment="1">
      <alignment horizontal="center" vertical="center"/>
    </xf>
    <xf numFmtId="3" fontId="8" fillId="0" borderId="22"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3" fontId="8" fillId="0" borderId="24" xfId="0" applyNumberFormat="1" applyFont="1" applyFill="1" applyBorder="1" applyAlignment="1">
      <alignment horizontal="center" vertical="center"/>
    </xf>
    <xf numFmtId="0" fontId="7" fillId="0" borderId="25" xfId="0" applyFont="1" applyFill="1" applyBorder="1" applyAlignment="1">
      <alignment horizontal="center" vertical="center" wrapText="1"/>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64" fontId="4" fillId="0" borderId="0" xfId="1" applyNumberFormat="1" applyFont="1" applyFill="1" applyBorder="1" applyAlignment="1">
      <alignment horizontal="right" vertical="center"/>
    </xf>
    <xf numFmtId="0" fontId="4" fillId="0" borderId="2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2"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3" fontId="6" fillId="0" borderId="33" xfId="0" applyNumberFormat="1" applyFont="1" applyFill="1" applyBorder="1" applyAlignment="1">
      <alignment horizontal="center" vertical="center"/>
    </xf>
    <xf numFmtId="3" fontId="6" fillId="0" borderId="32" xfId="0" applyNumberFormat="1" applyFont="1" applyFill="1" applyBorder="1" applyAlignment="1">
      <alignment horizontal="center" vertical="center"/>
    </xf>
    <xf numFmtId="3" fontId="3" fillId="0" borderId="34"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10"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5" fillId="2" borderId="11" xfId="0" applyFont="1" applyFill="1" applyBorder="1" applyAlignment="1">
      <alignment horizontal="center" vertical="center" wrapText="1"/>
    </xf>
    <xf numFmtId="0" fontId="6" fillId="2" borderId="47"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5" fillId="2" borderId="16" xfId="0" applyFont="1" applyFill="1" applyBorder="1" applyAlignment="1">
      <alignment horizontal="center"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center" vertical="center" wrapText="1"/>
    </xf>
    <xf numFmtId="0" fontId="6" fillId="2" borderId="12"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8" fillId="2" borderId="22"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5" fillId="2" borderId="25" xfId="0" applyFont="1" applyFill="1" applyBorder="1" applyAlignment="1">
      <alignment horizontal="center"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54" xfId="0" applyNumberFormat="1" applyFont="1" applyFill="1" applyBorder="1" applyAlignment="1">
      <alignment horizontal="center" vertical="center"/>
    </xf>
    <xf numFmtId="164" fontId="6" fillId="2" borderId="19" xfId="1" applyNumberFormat="1" applyFont="1" applyFill="1" applyBorder="1" applyAlignment="1">
      <alignment horizontal="right" vertical="center"/>
    </xf>
    <xf numFmtId="0" fontId="5" fillId="2" borderId="21" xfId="0" applyFont="1" applyFill="1" applyBorder="1" applyAlignment="1">
      <alignment horizontal="center" vertical="center" wrapText="1"/>
    </xf>
    <xf numFmtId="3" fontId="6" fillId="2" borderId="13" xfId="0" applyNumberFormat="1"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3" fontId="8" fillId="2" borderId="48"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6" fillId="2" borderId="33"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8" fillId="2" borderId="5" xfId="0" applyNumberFormat="1" applyFont="1" applyFill="1" applyBorder="1" applyAlignment="1">
      <alignment horizontal="center" vertical="center"/>
    </xf>
    <xf numFmtId="0" fontId="12" fillId="2" borderId="31" xfId="0" applyFont="1" applyFill="1" applyBorder="1" applyAlignment="1">
      <alignment horizontal="center" vertical="center" wrapText="1"/>
    </xf>
    <xf numFmtId="3" fontId="6" fillId="2" borderId="33" xfId="0" applyNumberFormat="1" applyFont="1" applyFill="1" applyBorder="1" applyAlignment="1">
      <alignment horizontal="center" vertical="center"/>
    </xf>
    <xf numFmtId="3" fontId="6" fillId="2" borderId="32" xfId="0" applyNumberFormat="1" applyFont="1" applyFill="1" applyBorder="1" applyAlignment="1">
      <alignment horizontal="center" vertical="center"/>
    </xf>
    <xf numFmtId="3" fontId="8" fillId="2" borderId="34"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3" fontId="6" fillId="2" borderId="0" xfId="0" quotePrefix="1"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64" fontId="8" fillId="2" borderId="33" xfId="1" applyNumberFormat="1" applyFont="1" applyFill="1" applyBorder="1" applyAlignment="1">
      <alignment horizontal="center" vertical="center"/>
    </xf>
    <xf numFmtId="164" fontId="8" fillId="2" borderId="33" xfId="1" quotePrefix="1" applyNumberFormat="1" applyFont="1" applyFill="1" applyBorder="1" applyAlignment="1">
      <alignment horizontal="center" vertical="center"/>
    </xf>
    <xf numFmtId="164" fontId="8" fillId="2" borderId="56" xfId="1" applyNumberFormat="1" applyFont="1" applyFill="1" applyBorder="1" applyAlignment="1">
      <alignment horizontal="center" vertical="center"/>
    </xf>
    <xf numFmtId="164" fontId="8" fillId="2" borderId="34" xfId="1" applyNumberFormat="1" applyFont="1" applyFill="1" applyBorder="1" applyAlignment="1">
      <alignment horizontal="center" vertical="center"/>
    </xf>
    <xf numFmtId="0" fontId="0" fillId="0" borderId="0" xfId="0" applyBorder="1"/>
    <xf numFmtId="0" fontId="12" fillId="0" borderId="58"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59"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60" xfId="0" applyFont="1" applyFill="1" applyBorder="1" applyAlignment="1">
      <alignment horizontal="right" vertical="center" wrapText="1"/>
    </xf>
    <xf numFmtId="0" fontId="6" fillId="0" borderId="47" xfId="0" applyFont="1" applyFill="1" applyBorder="1" applyAlignment="1">
      <alignment horizontal="right" vertical="center" wrapText="1"/>
    </xf>
    <xf numFmtId="0" fontId="6" fillId="0" borderId="11" xfId="0" applyFont="1" applyFill="1" applyBorder="1" applyAlignment="1">
      <alignment horizontal="right" vertical="center" wrapText="1"/>
    </xf>
    <xf numFmtId="0" fontId="8" fillId="0" borderId="52" xfId="0" applyFont="1" applyFill="1" applyBorder="1" applyAlignment="1">
      <alignment horizontal="center" vertical="center" wrapText="1"/>
    </xf>
    <xf numFmtId="164" fontId="12" fillId="0" borderId="61" xfId="1" applyNumberFormat="1" applyFont="1" applyFill="1" applyBorder="1" applyAlignment="1">
      <alignment horizontal="center" vertical="center" wrapText="1"/>
    </xf>
    <xf numFmtId="164" fontId="12" fillId="0" borderId="17" xfId="1" applyNumberFormat="1" applyFont="1" applyFill="1" applyBorder="1" applyAlignment="1">
      <alignment horizontal="center" vertical="center" wrapText="1"/>
    </xf>
    <xf numFmtId="164" fontId="12" fillId="0" borderId="16" xfId="1" applyNumberFormat="1"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62"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6" fillId="0" borderId="21" xfId="0" applyFont="1" applyFill="1" applyBorder="1" applyAlignment="1">
      <alignment horizontal="right" vertical="center" wrapText="1"/>
    </xf>
    <xf numFmtId="0" fontId="8" fillId="0" borderId="50" xfId="0" applyFont="1" applyFill="1" applyBorder="1" applyAlignment="1">
      <alignment horizontal="center" vertical="center" wrapText="1"/>
    </xf>
    <xf numFmtId="164" fontId="12" fillId="0" borderId="63" xfId="1" applyNumberFormat="1" applyFont="1" applyFill="1" applyBorder="1" applyAlignment="1">
      <alignment horizontal="center" vertical="center" wrapText="1"/>
    </xf>
    <xf numFmtId="164" fontId="12" fillId="0" borderId="22" xfId="1" applyNumberFormat="1" applyFont="1" applyFill="1" applyBorder="1" applyAlignment="1">
      <alignment horizontal="center" vertical="center" wrapText="1"/>
    </xf>
    <xf numFmtId="164" fontId="12" fillId="0" borderId="49" xfId="1" applyNumberFormat="1" applyFont="1" applyFill="1" applyBorder="1" applyAlignment="1">
      <alignment horizontal="center" vertical="center" wrapText="1"/>
    </xf>
    <xf numFmtId="3" fontId="8" fillId="0" borderId="60" xfId="0" applyNumberFormat="1" applyFont="1" applyFill="1" applyBorder="1" applyAlignment="1">
      <alignment horizontal="right" vertical="center" wrapText="1"/>
    </xf>
    <xf numFmtId="3" fontId="8" fillId="0" borderId="48" xfId="0" applyNumberFormat="1" applyFont="1" applyFill="1" applyBorder="1" applyAlignment="1">
      <alignment horizontal="right" vertical="center" wrapText="1"/>
    </xf>
    <xf numFmtId="3" fontId="8" fillId="0" borderId="11" xfId="0" applyNumberFormat="1" applyFont="1" applyFill="1" applyBorder="1" applyAlignment="1">
      <alignment horizontal="right" vertical="center" wrapText="1"/>
    </xf>
    <xf numFmtId="3" fontId="8" fillId="0" borderId="47" xfId="0" applyNumberFormat="1" applyFont="1" applyFill="1" applyBorder="1" applyAlignment="1">
      <alignment horizontal="right" vertical="center" wrapText="1"/>
    </xf>
    <xf numFmtId="0" fontId="8" fillId="0" borderId="7" xfId="0" applyFont="1" applyFill="1" applyBorder="1" applyAlignment="1">
      <alignment horizontal="center" vertical="center" wrapText="1"/>
    </xf>
    <xf numFmtId="164" fontId="12" fillId="0" borderId="65" xfId="1" applyNumberFormat="1" applyFont="1" applyFill="1" applyBorder="1" applyAlignment="1">
      <alignment horizontal="center" vertical="center" wrapText="1"/>
    </xf>
    <xf numFmtId="164" fontId="12" fillId="0" borderId="26" xfId="1" applyNumberFormat="1" applyFont="1" applyFill="1" applyBorder="1" applyAlignment="1">
      <alignment horizontal="center" vertical="center" wrapText="1"/>
    </xf>
    <xf numFmtId="164" fontId="12" fillId="0" borderId="25" xfId="1" applyNumberFormat="1" applyFont="1" applyFill="1" applyBorder="1" applyAlignment="1">
      <alignment horizontal="center" vertical="center" wrapText="1"/>
    </xf>
    <xf numFmtId="164" fontId="12" fillId="0" borderId="27" xfId="1"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12" fillId="0" borderId="0" xfId="1"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12" fillId="0" borderId="2" xfId="0" applyFont="1" applyFill="1" applyBorder="1" applyAlignment="1">
      <alignment horizontal="center" vertical="center"/>
    </xf>
    <xf numFmtId="0" fontId="6" fillId="0" borderId="32" xfId="0" applyFont="1" applyFill="1" applyBorder="1" applyAlignment="1">
      <alignment horizontal="center" vertical="center" wrapText="1"/>
    </xf>
    <xf numFmtId="0" fontId="16" fillId="0" borderId="36" xfId="0" applyFont="1" applyFill="1" applyBorder="1" applyAlignment="1">
      <alignment horizontal="center" vertical="center"/>
    </xf>
    <xf numFmtId="0" fontId="6" fillId="0" borderId="36" xfId="0" applyFont="1" applyFill="1" applyBorder="1" applyAlignment="1">
      <alignment horizontal="center" vertical="center" wrapText="1"/>
    </xf>
    <xf numFmtId="3" fontId="17" fillId="0" borderId="36" xfId="0" applyNumberFormat="1" applyFont="1" applyFill="1" applyBorder="1" applyAlignment="1">
      <alignment horizontal="center" vertical="center"/>
    </xf>
    <xf numFmtId="0" fontId="10" fillId="0" borderId="0" xfId="0" applyFont="1" applyFill="1"/>
    <xf numFmtId="0" fontId="0" fillId="0" borderId="0" xfId="0" applyFill="1"/>
    <xf numFmtId="0" fontId="0" fillId="0" borderId="0" xfId="0" applyFont="1" applyFill="1"/>
    <xf numFmtId="0" fontId="8" fillId="2"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3" fontId="6" fillId="2" borderId="47"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8" fillId="2" borderId="47" xfId="0" applyNumberFormat="1" applyFont="1" applyFill="1" applyBorder="1" applyAlignment="1">
      <alignment horizontal="center" vertical="center"/>
    </xf>
    <xf numFmtId="3" fontId="8" fillId="2" borderId="54" xfId="0" applyNumberFormat="1" applyFont="1" applyFill="1" applyBorder="1" applyAlignment="1">
      <alignment horizontal="center" vertical="center"/>
    </xf>
    <xf numFmtId="0" fontId="15"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0" fontId="15" fillId="2" borderId="42" xfId="0" applyFont="1" applyFill="1" applyBorder="1" applyAlignment="1">
      <alignment horizontal="center" vertical="center" wrapText="1"/>
    </xf>
    <xf numFmtId="3" fontId="6" fillId="2" borderId="26"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3" fontId="8" fillId="2" borderId="28" xfId="0" applyNumberFormat="1" applyFont="1" applyFill="1" applyBorder="1" applyAlignment="1">
      <alignment horizontal="center" vertical="center"/>
    </xf>
    <xf numFmtId="0" fontId="6" fillId="0" borderId="39" xfId="0" applyFont="1" applyFill="1" applyBorder="1" applyAlignment="1">
      <alignment horizontal="center" vertical="center"/>
    </xf>
    <xf numFmtId="0" fontId="0" fillId="0" borderId="0" xfId="0" applyFont="1" applyAlignment="1">
      <alignment horizontal="center"/>
    </xf>
    <xf numFmtId="3" fontId="6" fillId="2" borderId="12" xfId="0" applyNumberFormat="1" applyFont="1" applyFill="1" applyBorder="1" applyAlignment="1">
      <alignment horizontal="center" vertical="center"/>
    </xf>
    <xf numFmtId="164" fontId="6" fillId="2" borderId="26" xfId="1" applyNumberFormat="1" applyFont="1" applyFill="1" applyBorder="1" applyAlignment="1">
      <alignment horizontal="right" vertical="center"/>
    </xf>
    <xf numFmtId="164" fontId="6" fillId="2" borderId="28" xfId="1" applyNumberFormat="1" applyFont="1" applyFill="1" applyBorder="1" applyAlignment="1">
      <alignment horizontal="right" vertical="center"/>
    </xf>
    <xf numFmtId="3" fontId="8" fillId="2" borderId="22"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5" fillId="2" borderId="3" xfId="0" applyFont="1" applyFill="1" applyBorder="1" applyAlignment="1">
      <alignment horizontal="center" vertical="center" wrapText="1"/>
    </xf>
    <xf numFmtId="3" fontId="15" fillId="2" borderId="47" xfId="0" applyNumberFormat="1" applyFont="1" applyFill="1" applyBorder="1" applyAlignment="1">
      <alignment horizontal="center" vertical="center"/>
    </xf>
    <xf numFmtId="3" fontId="15" fillId="2" borderId="48" xfId="0" applyNumberFormat="1" applyFont="1" applyFill="1" applyBorder="1" applyAlignment="1">
      <alignment horizontal="center" vertical="center"/>
    </xf>
    <xf numFmtId="3" fontId="15" fillId="2" borderId="11" xfId="0" applyNumberFormat="1" applyFont="1" applyFill="1" applyBorder="1" applyAlignment="1">
      <alignment horizontal="center" vertical="center"/>
    </xf>
    <xf numFmtId="3" fontId="15" fillId="2" borderId="54" xfId="0" applyNumberFormat="1" applyFont="1" applyFill="1" applyBorder="1" applyAlignment="1">
      <alignment horizontal="center" vertical="center"/>
    </xf>
    <xf numFmtId="0" fontId="15" fillId="2" borderId="52" xfId="0" applyFont="1" applyFill="1" applyBorder="1" applyAlignment="1">
      <alignment horizontal="center" vertical="center" wrapText="1"/>
    </xf>
    <xf numFmtId="164" fontId="15" fillId="2" borderId="17" xfId="1" applyNumberFormat="1" applyFont="1" applyFill="1" applyBorder="1" applyAlignment="1">
      <alignment horizontal="right" vertical="center"/>
    </xf>
    <xf numFmtId="164" fontId="15" fillId="2" borderId="18" xfId="1" applyNumberFormat="1" applyFont="1" applyFill="1" applyBorder="1" applyAlignment="1">
      <alignment horizontal="right" vertical="center"/>
    </xf>
    <xf numFmtId="164" fontId="15" fillId="2" borderId="16" xfId="1" applyNumberFormat="1" applyFont="1" applyFill="1" applyBorder="1" applyAlignment="1">
      <alignment horizontal="right" vertical="center"/>
    </xf>
    <xf numFmtId="164" fontId="15" fillId="2" borderId="19" xfId="1" applyNumberFormat="1" applyFont="1" applyFill="1" applyBorder="1" applyAlignment="1">
      <alignment horizontal="right" vertical="center"/>
    </xf>
    <xf numFmtId="0" fontId="15" fillId="2" borderId="50" xfId="0" applyFont="1" applyFill="1" applyBorder="1" applyAlignment="1">
      <alignment horizontal="center" vertical="center" wrapText="1"/>
    </xf>
    <xf numFmtId="3" fontId="15" fillId="2" borderId="22" xfId="0" applyNumberFormat="1" applyFont="1" applyFill="1" applyBorder="1" applyAlignment="1">
      <alignment horizontal="center" vertical="center"/>
    </xf>
    <xf numFmtId="3" fontId="15" fillId="2" borderId="23" xfId="0" applyNumberFormat="1" applyFont="1" applyFill="1" applyBorder="1" applyAlignment="1">
      <alignment horizontal="center" vertical="center"/>
    </xf>
    <xf numFmtId="3" fontId="15" fillId="2" borderId="49" xfId="0" applyNumberFormat="1" applyFont="1" applyFill="1" applyBorder="1" applyAlignment="1">
      <alignment horizontal="center" vertical="center"/>
    </xf>
    <xf numFmtId="3" fontId="15" fillId="2" borderId="24" xfId="0" applyNumberFormat="1" applyFont="1" applyFill="1" applyBorder="1" applyAlignment="1">
      <alignment horizontal="center" vertical="center"/>
    </xf>
    <xf numFmtId="164" fontId="15" fillId="2" borderId="22" xfId="1" applyNumberFormat="1" applyFont="1" applyFill="1" applyBorder="1" applyAlignment="1">
      <alignment horizontal="right" vertical="center"/>
    </xf>
    <xf numFmtId="164" fontId="15" fillId="2" borderId="23" xfId="1" applyNumberFormat="1" applyFont="1" applyFill="1" applyBorder="1" applyAlignment="1">
      <alignment horizontal="right" vertical="center"/>
    </xf>
    <xf numFmtId="164" fontId="15" fillId="2" borderId="49" xfId="1" applyNumberFormat="1" applyFont="1" applyFill="1" applyBorder="1" applyAlignment="1">
      <alignment horizontal="right" vertical="center"/>
    </xf>
    <xf numFmtId="164" fontId="15" fillId="2" borderId="24"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3" fontId="15" fillId="2" borderId="8" xfId="0" applyNumberFormat="1" applyFont="1" applyFill="1" applyBorder="1" applyAlignment="1">
      <alignment horizontal="center" vertical="center"/>
    </xf>
    <xf numFmtId="3" fontId="15" fillId="2" borderId="9" xfId="0" applyNumberFormat="1" applyFont="1" applyFill="1" applyBorder="1" applyAlignment="1">
      <alignment horizontal="center" vertical="center"/>
    </xf>
    <xf numFmtId="3" fontId="15" fillId="2" borderId="10" xfId="0" applyNumberFormat="1" applyFont="1" applyFill="1" applyBorder="1" applyAlignment="1">
      <alignment horizontal="center" vertical="center"/>
    </xf>
    <xf numFmtId="3" fontId="12" fillId="2" borderId="30" xfId="0" applyNumberFormat="1" applyFont="1" applyFill="1" applyBorder="1" applyAlignment="1">
      <alignment horizontal="center" vertical="center"/>
    </xf>
    <xf numFmtId="0" fontId="15" fillId="2" borderId="46" xfId="0" applyFont="1" applyFill="1" applyBorder="1" applyAlignment="1">
      <alignment horizontal="center" vertical="center" wrapText="1"/>
    </xf>
    <xf numFmtId="3" fontId="15" fillId="2" borderId="26" xfId="0" applyNumberFormat="1" applyFont="1" applyFill="1" applyBorder="1" applyAlignment="1">
      <alignment horizontal="center" vertical="center"/>
    </xf>
    <xf numFmtId="3" fontId="15" fillId="2" borderId="27" xfId="0" applyNumberFormat="1" applyFont="1" applyFill="1" applyBorder="1" applyAlignment="1">
      <alignment horizontal="center" vertical="center"/>
    </xf>
    <xf numFmtId="3" fontId="15" fillId="2" borderId="25"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39"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3" xfId="0" applyFont="1" applyFill="1" applyBorder="1" applyAlignment="1">
      <alignment horizontal="center" vertical="center"/>
    </xf>
    <xf numFmtId="0" fontId="6" fillId="2" borderId="0" xfId="0" applyFont="1" applyFill="1"/>
    <xf numFmtId="0" fontId="4" fillId="0" borderId="0"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wrapText="1"/>
    </xf>
    <xf numFmtId="3" fontId="6" fillId="0" borderId="47" xfId="0" applyNumberFormat="1" applyFont="1" applyFill="1" applyBorder="1" applyAlignment="1">
      <alignment horizontal="center" vertical="center"/>
    </xf>
    <xf numFmtId="3" fontId="6" fillId="0" borderId="48"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164" fontId="6" fillId="0" borderId="17" xfId="1"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52" xfId="1" applyNumberFormat="1" applyFont="1" applyFill="1" applyBorder="1" applyAlignment="1">
      <alignment horizontal="right" vertical="center"/>
    </xf>
    <xf numFmtId="0" fontId="5" fillId="0" borderId="49" xfId="0" applyFont="1" applyFill="1" applyBorder="1" applyAlignment="1">
      <alignment horizontal="center" vertical="center" wrapText="1"/>
    </xf>
    <xf numFmtId="3" fontId="6" fillId="0" borderId="49" xfId="0" applyNumberFormat="1" applyFont="1" applyFill="1" applyBorder="1" applyAlignment="1">
      <alignment horizontal="center" vertical="center"/>
    </xf>
    <xf numFmtId="3" fontId="6" fillId="0" borderId="50" xfId="0" applyNumberFormat="1" applyFont="1" applyFill="1" applyBorder="1" applyAlignment="1">
      <alignment horizontal="center"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50" xfId="1" applyNumberFormat="1" applyFont="1" applyFill="1" applyBorder="1" applyAlignment="1">
      <alignment horizontal="right" vertical="center"/>
    </xf>
    <xf numFmtId="3" fontId="8" fillId="0" borderId="47" xfId="0" applyNumberFormat="1" applyFont="1" applyFill="1" applyBorder="1" applyAlignment="1">
      <alignment horizontal="center" vertical="center"/>
    </xf>
    <xf numFmtId="3" fontId="8" fillId="0" borderId="48"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164" fontId="8" fillId="0" borderId="26"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164" fontId="6" fillId="0" borderId="0" xfId="1" applyNumberFormat="1" applyFont="1" applyFill="1" applyBorder="1" applyAlignment="1">
      <alignment horizontal="right" vertical="center"/>
    </xf>
    <xf numFmtId="0" fontId="15" fillId="0" borderId="29" xfId="0" applyFont="1" applyFill="1" applyBorder="1" applyAlignment="1">
      <alignment horizontal="center" vertical="center" wrapText="1"/>
    </xf>
    <xf numFmtId="0" fontId="5" fillId="0" borderId="10" xfId="0" applyFont="1" applyFill="1" applyBorder="1" applyAlignment="1">
      <alignment horizontal="center" vertical="center" wrapText="1"/>
    </xf>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6" fillId="0" borderId="10" xfId="0" applyNumberFormat="1" applyFont="1" applyFill="1" applyBorder="1" applyAlignment="1">
      <alignment horizontal="center" vertical="center"/>
    </xf>
    <xf numFmtId="3" fontId="8" fillId="0" borderId="30" xfId="0" applyNumberFormat="1" applyFont="1" applyFill="1" applyBorder="1" applyAlignment="1">
      <alignment horizontal="center" vertical="center"/>
    </xf>
    <xf numFmtId="0" fontId="15" fillId="0" borderId="6" xfId="0" applyFont="1" applyFill="1" applyBorder="1" applyAlignment="1">
      <alignment horizontal="center" vertical="center" wrapText="1"/>
    </xf>
    <xf numFmtId="3" fontId="6" fillId="0" borderId="26" xfId="0" applyNumberFormat="1" applyFont="1" applyFill="1" applyBorder="1" applyAlignment="1">
      <alignment horizontal="center" vertical="center"/>
    </xf>
    <xf numFmtId="3" fontId="6" fillId="0" borderId="27" xfId="0" applyNumberFormat="1" applyFont="1" applyFill="1" applyBorder="1" applyAlignment="1">
      <alignment horizontal="center" vertical="center"/>
    </xf>
    <xf numFmtId="3" fontId="6" fillId="0" borderId="25" xfId="0" applyNumberFormat="1" applyFont="1" applyFill="1" applyBorder="1" applyAlignment="1">
      <alignment horizontal="center" vertical="center"/>
    </xf>
    <xf numFmtId="3" fontId="8" fillId="0" borderId="28" xfId="0" applyNumberFormat="1" applyFont="1" applyFill="1" applyBorder="1" applyAlignment="1">
      <alignment horizontal="center" vertical="center"/>
    </xf>
    <xf numFmtId="0" fontId="10" fillId="2" borderId="0" xfId="0" applyFont="1" applyFill="1" applyAlignment="1">
      <alignment vertical="top"/>
    </xf>
    <xf numFmtId="0" fontId="0" fillId="0" borderId="0" xfId="0" applyFont="1" applyBorder="1" applyAlignment="1">
      <alignment horizontal="center" vertical="top" wrapText="1"/>
    </xf>
    <xf numFmtId="0" fontId="7" fillId="2" borderId="1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2" fillId="0" borderId="35" xfId="0" applyFont="1" applyFill="1" applyBorder="1" applyAlignment="1">
      <alignment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59"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48"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16" xfId="0" applyFont="1" applyFill="1" applyBorder="1" applyAlignment="1">
      <alignment vertical="center" wrapText="1"/>
    </xf>
    <xf numFmtId="164" fontId="8" fillId="0" borderId="18" xfId="1"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0" fontId="5" fillId="0" borderId="21" xfId="0" applyFont="1" applyFill="1" applyBorder="1" applyAlignment="1">
      <alignment horizontal="right" vertical="center" wrapText="1"/>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0" fontId="5" fillId="0" borderId="25" xfId="0" applyFont="1" applyFill="1" applyBorder="1" applyAlignment="1">
      <alignment vertical="center" wrapText="1"/>
    </xf>
    <xf numFmtId="164" fontId="8" fillId="0" borderId="27" xfId="1" applyNumberFormat="1" applyFont="1" applyFill="1" applyBorder="1" applyAlignment="1">
      <alignment horizontal="center"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0" fontId="10" fillId="0" borderId="0" xfId="0" applyFont="1" applyFill="1" applyBorder="1" applyAlignment="1">
      <alignment horizontal="center" vertical="center" wrapText="1"/>
    </xf>
    <xf numFmtId="3" fontId="6" fillId="0" borderId="0" xfId="1" applyNumberFormat="1" applyFont="1" applyFill="1" applyBorder="1" applyAlignment="1">
      <alignment horizontal="center" vertical="top"/>
    </xf>
    <xf numFmtId="0" fontId="5" fillId="0" borderId="32" xfId="0" applyFont="1" applyFill="1" applyBorder="1" applyAlignment="1">
      <alignment horizontal="center" vertical="center" wrapText="1"/>
    </xf>
    <xf numFmtId="3" fontId="6" fillId="0" borderId="56" xfId="0" applyNumberFormat="1" applyFont="1" applyFill="1" applyBorder="1" applyAlignment="1">
      <alignment horizontal="center" vertical="center"/>
    </xf>
    <xf numFmtId="3" fontId="8" fillId="0" borderId="34"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0" fillId="2" borderId="49" xfId="0" applyFont="1" applyFill="1" applyBorder="1" applyAlignment="1">
      <alignment horizontal="center" vertical="center" wrapText="1"/>
    </xf>
    <xf numFmtId="164" fontId="6" fillId="2" borderId="0" xfId="1" applyNumberFormat="1" applyFont="1" applyFill="1" applyBorder="1" applyAlignment="1">
      <alignment horizontal="center"/>
    </xf>
    <xf numFmtId="0" fontId="15" fillId="2" borderId="2" xfId="0" applyFont="1" applyFill="1" applyBorder="1" applyAlignment="1">
      <alignment horizontal="center" vertical="center" wrapText="1"/>
    </xf>
    <xf numFmtId="3" fontId="8" fillId="2" borderId="70" xfId="0" applyNumberFormat="1" applyFont="1" applyFill="1" applyBorder="1" applyAlignment="1">
      <alignment horizontal="center" vertical="center"/>
    </xf>
    <xf numFmtId="3" fontId="8" fillId="2" borderId="33" xfId="0" applyNumberFormat="1" applyFont="1" applyFill="1" applyBorder="1" applyAlignment="1">
      <alignment horizontal="center" vertical="center"/>
    </xf>
    <xf numFmtId="3" fontId="8" fillId="2" borderId="56"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64"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1" fillId="2" borderId="0" xfId="0" applyFont="1" applyFill="1" applyAlignment="1">
      <alignment horizontal="left" vertical="top"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2" fontId="2" fillId="0" borderId="0"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0" borderId="0" xfId="0" applyAlignment="1">
      <alignment horizontal="left" vertical="top" wrapText="1"/>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right" vertical="center"/>
    </xf>
    <xf numFmtId="0" fontId="6" fillId="0" borderId="45" xfId="0" applyFont="1" applyFill="1" applyBorder="1" applyAlignment="1">
      <alignment horizontal="right" vertical="center"/>
    </xf>
    <xf numFmtId="0" fontId="6" fillId="0" borderId="69" xfId="0" applyFont="1" applyFill="1" applyBorder="1" applyAlignment="1">
      <alignment horizontal="right" vertical="center"/>
    </xf>
    <xf numFmtId="0" fontId="6" fillId="0" borderId="64" xfId="0" applyFont="1" applyFill="1" applyBorder="1" applyAlignment="1">
      <alignment horizontal="right" vertical="center"/>
    </xf>
    <xf numFmtId="0" fontId="6" fillId="0" borderId="46" xfId="0" applyFont="1" applyFill="1" applyBorder="1" applyAlignment="1">
      <alignment horizontal="right" vertical="center"/>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7" xfId="0" applyFont="1" applyFill="1" applyBorder="1" applyAlignment="1">
      <alignment horizontal="right" vertical="center"/>
    </xf>
    <xf numFmtId="0" fontId="6" fillId="0" borderId="68" xfId="0" applyFont="1" applyFill="1" applyBorder="1" applyAlignment="1">
      <alignment horizontal="right" vertical="center"/>
    </xf>
    <xf numFmtId="0" fontId="6" fillId="0" borderId="38" xfId="0" applyFont="1" applyFill="1" applyBorder="1" applyAlignment="1">
      <alignment horizontal="right" vertical="center"/>
    </xf>
    <xf numFmtId="0" fontId="10" fillId="0" borderId="35" xfId="0" applyFont="1" applyFill="1" applyBorder="1" applyAlignment="1">
      <alignment horizontal="center"/>
    </xf>
    <xf numFmtId="0" fontId="10" fillId="0" borderId="67" xfId="0" applyFont="1" applyFill="1" applyBorder="1" applyAlignment="1">
      <alignment horizontal="center"/>
    </xf>
    <xf numFmtId="0" fontId="12" fillId="0" borderId="29" xfId="0" applyFont="1" applyFill="1" applyBorder="1" applyAlignment="1">
      <alignment horizontal="left" vertical="center" wrapText="1"/>
    </xf>
    <xf numFmtId="0" fontId="12" fillId="0" borderId="35" xfId="0" applyFont="1" applyFill="1" applyBorder="1" applyAlignment="1">
      <alignment horizontal="left" vertical="center" wrapText="1"/>
    </xf>
    <xf numFmtId="3" fontId="6" fillId="0" borderId="66" xfId="0" applyNumberFormat="1" applyFont="1" applyFill="1" applyBorder="1" applyAlignment="1">
      <alignment horizontal="right" vertical="center"/>
    </xf>
    <xf numFmtId="3" fontId="6" fillId="0" borderId="53" xfId="0" applyNumberFormat="1" applyFont="1" applyFill="1" applyBorder="1" applyAlignment="1">
      <alignment horizontal="right" vertical="center"/>
    </xf>
    <xf numFmtId="3" fontId="6" fillId="0" borderId="4" xfId="0" applyNumberFormat="1" applyFont="1" applyFill="1" applyBorder="1" applyAlignment="1">
      <alignment horizontal="right" vertical="center"/>
    </xf>
    <xf numFmtId="3" fontId="6" fillId="0" borderId="5" xfId="0" applyNumberFormat="1" applyFont="1" applyFill="1" applyBorder="1" applyAlignment="1">
      <alignment horizontal="right" vertical="center"/>
    </xf>
    <xf numFmtId="3" fontId="6" fillId="0" borderId="34" xfId="0" applyNumberFormat="1" applyFont="1" applyFill="1" applyBorder="1" applyAlignment="1">
      <alignment horizontal="right" vertical="center"/>
    </xf>
    <xf numFmtId="3" fontId="8" fillId="0" borderId="53" xfId="0" applyNumberFormat="1" applyFont="1" applyFill="1" applyBorder="1" applyAlignment="1">
      <alignment horizontal="right" vertical="center"/>
    </xf>
    <xf numFmtId="3" fontId="8" fillId="0" borderId="4" xfId="0"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0" fontId="15" fillId="0" borderId="58" xfId="0"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5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5" fillId="0" borderId="57" xfId="0" applyFont="1" applyFill="1" applyBorder="1" applyAlignment="1">
      <alignment horizontal="center" vertical="center" wrapText="1"/>
    </xf>
    <xf numFmtId="0" fontId="15" fillId="0" borderId="58" xfId="0" quotePrefix="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8" fillId="0" borderId="29"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6" fillId="0" borderId="0" xfId="0" applyFont="1" applyFill="1" applyAlignment="1">
      <alignment horizontal="left" vertical="top" wrapText="1"/>
    </xf>
    <xf numFmtId="0" fontId="15" fillId="2" borderId="6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10" fillId="2" borderId="0" xfId="0" applyFont="1" applyFill="1" applyAlignment="1">
      <alignment horizontal="left" vertical="top" wrapText="1"/>
    </xf>
    <xf numFmtId="0" fontId="12" fillId="2" borderId="0" xfId="0" applyFont="1" applyFill="1" applyBorder="1" applyAlignment="1">
      <alignment horizontal="center" wrapText="1"/>
    </xf>
    <xf numFmtId="0" fontId="12" fillId="2" borderId="1" xfId="0" applyFont="1" applyFill="1" applyBorder="1" applyAlignment="1">
      <alignment horizontal="center" wrapText="1"/>
    </xf>
    <xf numFmtId="0" fontId="12" fillId="2" borderId="35"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12" fillId="2" borderId="10"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00-Relais_sociaux/4_Publication_Annuaires/Stat_RSU_2018/dhe-Profil_2018/TAB_111-&#224;-1110_HU_An2018/tab1.1.1_2018_dh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1_2018_Web"/>
      <sheetName val="TAB-1.1.1_2018"/>
      <sheetName val="TAB-1.1.1_2018-NoDbl_Ch_Lg"/>
      <sheetName val="CopieTAB-X11pourTAB-111_2018"/>
      <sheetName val="Rques_Tab1.1.1_2018"/>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2"/>
  <sheetViews>
    <sheetView tabSelected="1" zoomScale="68" zoomScaleNormal="68" workbookViewId="0">
      <selection sqref="A1:J1"/>
    </sheetView>
  </sheetViews>
  <sheetFormatPr baseColWidth="10" defaultRowHeight="15" x14ac:dyDescent="0.25"/>
  <cols>
    <col min="1" max="1" width="24" customWidth="1"/>
    <col min="2" max="2" width="11.85546875" style="55"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57" t="s">
        <v>0</v>
      </c>
      <c r="B1" s="357"/>
      <c r="C1" s="357"/>
      <c r="D1" s="357"/>
      <c r="E1" s="357"/>
      <c r="F1" s="357"/>
      <c r="G1" s="357"/>
      <c r="H1" s="357"/>
      <c r="I1" s="357"/>
      <c r="J1" s="357"/>
    </row>
    <row r="2" spans="1:10" ht="34.5" customHeight="1" thickBot="1" x14ac:dyDescent="0.3">
      <c r="A2" s="357" t="s">
        <v>141</v>
      </c>
      <c r="B2" s="357"/>
      <c r="C2" s="358"/>
      <c r="D2" s="358"/>
      <c r="E2" s="358"/>
      <c r="F2" s="358"/>
      <c r="G2" s="358"/>
      <c r="H2" s="358"/>
      <c r="I2" s="358"/>
      <c r="J2" s="358"/>
    </row>
    <row r="3" spans="1:10" ht="51.75" customHeight="1" thickBot="1" x14ac:dyDescent="0.3">
      <c r="A3" s="359" t="s">
        <v>1</v>
      </c>
      <c r="B3" s="360"/>
      <c r="C3" s="363" t="s">
        <v>2</v>
      </c>
      <c r="D3" s="363"/>
      <c r="E3" s="363"/>
      <c r="F3" s="363"/>
      <c r="G3" s="363"/>
      <c r="H3" s="363"/>
      <c r="I3" s="363"/>
      <c r="J3" s="364"/>
    </row>
    <row r="4" spans="1:10" ht="48" customHeight="1" thickBot="1" x14ac:dyDescent="0.3">
      <c r="A4" s="361"/>
      <c r="B4" s="362"/>
      <c r="C4" s="1" t="s">
        <v>3</v>
      </c>
      <c r="D4" s="2" t="s">
        <v>4</v>
      </c>
      <c r="E4" s="3" t="s">
        <v>5</v>
      </c>
      <c r="F4" s="2" t="s">
        <v>6</v>
      </c>
      <c r="G4" s="2" t="s">
        <v>7</v>
      </c>
      <c r="H4" s="2" t="s">
        <v>8</v>
      </c>
      <c r="I4" s="4" t="s">
        <v>9</v>
      </c>
      <c r="J4" s="5" t="s">
        <v>10</v>
      </c>
    </row>
    <row r="5" spans="1:10" ht="33" customHeight="1" x14ac:dyDescent="0.25">
      <c r="A5" s="365" t="s">
        <v>11</v>
      </c>
      <c r="B5" s="6" t="s">
        <v>12</v>
      </c>
      <c r="C5" s="7">
        <v>1492</v>
      </c>
      <c r="D5" s="8">
        <v>4846</v>
      </c>
      <c r="E5" s="8">
        <v>200</v>
      </c>
      <c r="F5" s="8">
        <v>247</v>
      </c>
      <c r="G5" s="8" t="s">
        <v>13</v>
      </c>
      <c r="H5" s="8" t="s">
        <v>13</v>
      </c>
      <c r="I5" s="8">
        <v>60</v>
      </c>
      <c r="J5" s="9">
        <f>SUM(C5:I5)</f>
        <v>6845</v>
      </c>
    </row>
    <row r="6" spans="1:10" ht="33" customHeight="1" x14ac:dyDescent="0.25">
      <c r="A6" s="366"/>
      <c r="B6" s="10" t="s">
        <v>14</v>
      </c>
      <c r="C6" s="11">
        <f t="shared" ref="C6:J6" si="0">C5/C$11</f>
        <v>0.79743452699091399</v>
      </c>
      <c r="D6" s="12">
        <f t="shared" si="0"/>
        <v>0.82993663298510023</v>
      </c>
      <c r="E6" s="12">
        <f t="shared" si="0"/>
        <v>0.80645161290322576</v>
      </c>
      <c r="F6" s="12">
        <f t="shared" si="0"/>
        <v>0.79935275080906154</v>
      </c>
      <c r="G6" s="13" t="s">
        <v>15</v>
      </c>
      <c r="H6" s="13" t="s">
        <v>15</v>
      </c>
      <c r="I6" s="12">
        <f t="shared" si="0"/>
        <v>0.7142857142857143</v>
      </c>
      <c r="J6" s="14">
        <f t="shared" si="0"/>
        <v>0.81966231589031258</v>
      </c>
    </row>
    <row r="7" spans="1:10" ht="33" customHeight="1" x14ac:dyDescent="0.25">
      <c r="A7" s="367" t="s">
        <v>16</v>
      </c>
      <c r="B7" s="15" t="s">
        <v>12</v>
      </c>
      <c r="C7" s="16">
        <v>379</v>
      </c>
      <c r="D7" s="17">
        <v>993</v>
      </c>
      <c r="E7" s="17">
        <v>48</v>
      </c>
      <c r="F7" s="17">
        <v>62</v>
      </c>
      <c r="G7" s="17" t="s">
        <v>13</v>
      </c>
      <c r="H7" s="17" t="s">
        <v>13</v>
      </c>
      <c r="I7" s="17">
        <v>24</v>
      </c>
      <c r="J7" s="18">
        <f>SUM(C7:I7)</f>
        <v>1506</v>
      </c>
    </row>
    <row r="8" spans="1:10" ht="33" customHeight="1" x14ac:dyDescent="0.25">
      <c r="A8" s="366"/>
      <c r="B8" s="10" t="s">
        <v>14</v>
      </c>
      <c r="C8" s="11">
        <f t="shared" ref="C8:J8" si="1">C7/C$11</f>
        <v>0.20256547300908606</v>
      </c>
      <c r="D8" s="12">
        <f t="shared" si="1"/>
        <v>0.17006336701489982</v>
      </c>
      <c r="E8" s="12">
        <f t="shared" si="1"/>
        <v>0.19354838709677419</v>
      </c>
      <c r="F8" s="12">
        <f t="shared" si="1"/>
        <v>0.20064724919093851</v>
      </c>
      <c r="G8" s="13" t="s">
        <v>15</v>
      </c>
      <c r="H8" s="13" t="s">
        <v>15</v>
      </c>
      <c r="I8" s="12">
        <f t="shared" si="1"/>
        <v>0.2857142857142857</v>
      </c>
      <c r="J8" s="14">
        <f t="shared" si="1"/>
        <v>0.18033768410968745</v>
      </c>
    </row>
    <row r="9" spans="1:10" ht="33" customHeight="1" x14ac:dyDescent="0.25">
      <c r="A9" s="367" t="s">
        <v>17</v>
      </c>
      <c r="B9" s="15" t="s">
        <v>12</v>
      </c>
      <c r="C9" s="7">
        <v>0</v>
      </c>
      <c r="D9" s="8">
        <v>0</v>
      </c>
      <c r="E9" s="8">
        <v>0</v>
      </c>
      <c r="F9" s="8">
        <v>0</v>
      </c>
      <c r="G9" s="8" t="s">
        <v>13</v>
      </c>
      <c r="H9" s="8" t="s">
        <v>13</v>
      </c>
      <c r="I9" s="8">
        <v>0</v>
      </c>
      <c r="J9" s="9">
        <f>SUM(C9:I9)</f>
        <v>0</v>
      </c>
    </row>
    <row r="10" spans="1:10" ht="33" customHeight="1" x14ac:dyDescent="0.25">
      <c r="A10" s="366"/>
      <c r="B10" s="10" t="s">
        <v>14</v>
      </c>
      <c r="C10" s="11">
        <f t="shared" ref="C10:J10" si="2">C9/C$11</f>
        <v>0</v>
      </c>
      <c r="D10" s="12">
        <f t="shared" si="2"/>
        <v>0</v>
      </c>
      <c r="E10" s="12">
        <f t="shared" si="2"/>
        <v>0</v>
      </c>
      <c r="F10" s="12">
        <f t="shared" si="2"/>
        <v>0</v>
      </c>
      <c r="G10" s="13" t="s">
        <v>15</v>
      </c>
      <c r="H10" s="13" t="s">
        <v>15</v>
      </c>
      <c r="I10" s="12">
        <f t="shared" si="2"/>
        <v>0</v>
      </c>
      <c r="J10" s="14">
        <f t="shared" si="2"/>
        <v>0</v>
      </c>
    </row>
    <row r="11" spans="1:10" ht="33" customHeight="1" x14ac:dyDescent="0.25">
      <c r="A11" s="368" t="s">
        <v>18</v>
      </c>
      <c r="B11" s="15" t="s">
        <v>12</v>
      </c>
      <c r="C11" s="19">
        <f t="shared" ref="C11:J11" si="3">C5+C7+C9</f>
        <v>1871</v>
      </c>
      <c r="D11" s="20">
        <f t="shared" si="3"/>
        <v>5839</v>
      </c>
      <c r="E11" s="20">
        <f t="shared" si="3"/>
        <v>248</v>
      </c>
      <c r="F11" s="20">
        <f t="shared" si="3"/>
        <v>309</v>
      </c>
      <c r="G11" s="20" t="s">
        <v>13</v>
      </c>
      <c r="H11" s="20" t="s">
        <v>13</v>
      </c>
      <c r="I11" s="20">
        <f t="shared" si="3"/>
        <v>84</v>
      </c>
      <c r="J11" s="21">
        <f t="shared" si="3"/>
        <v>8351</v>
      </c>
    </row>
    <row r="12" spans="1:10" ht="33" customHeight="1" thickBot="1" x14ac:dyDescent="0.3">
      <c r="A12" s="369"/>
      <c r="B12" s="22" t="s">
        <v>14</v>
      </c>
      <c r="C12" s="23">
        <f>C11/C$11</f>
        <v>1</v>
      </c>
      <c r="D12" s="24">
        <f t="shared" ref="D12:J12" si="4">D11/D$11</f>
        <v>1</v>
      </c>
      <c r="E12" s="24">
        <f t="shared" si="4"/>
        <v>1</v>
      </c>
      <c r="F12" s="24">
        <f t="shared" si="4"/>
        <v>1</v>
      </c>
      <c r="G12" s="24" t="s">
        <v>15</v>
      </c>
      <c r="H12" s="24" t="s">
        <v>15</v>
      </c>
      <c r="I12" s="24">
        <f t="shared" si="4"/>
        <v>1</v>
      </c>
      <c r="J12" s="25">
        <f t="shared" si="4"/>
        <v>1</v>
      </c>
    </row>
    <row r="13" spans="1:10" ht="36" customHeight="1" thickBot="1" x14ac:dyDescent="0.3">
      <c r="A13" s="26"/>
      <c r="B13" s="27"/>
      <c r="C13" s="28"/>
      <c r="D13" s="28"/>
      <c r="E13" s="28"/>
      <c r="F13" s="28"/>
      <c r="G13" s="28"/>
      <c r="H13" s="28"/>
      <c r="I13" s="28"/>
      <c r="J13" s="28"/>
    </row>
    <row r="14" spans="1:10" ht="42" customHeight="1" thickBot="1" x14ac:dyDescent="0.3">
      <c r="A14" s="29" t="s">
        <v>19</v>
      </c>
      <c r="B14" s="30" t="s">
        <v>20</v>
      </c>
      <c r="C14" s="31">
        <v>0</v>
      </c>
      <c r="D14" s="32">
        <v>0</v>
      </c>
      <c r="E14" s="32">
        <v>0</v>
      </c>
      <c r="F14" s="32">
        <v>0</v>
      </c>
      <c r="G14" s="32" t="s">
        <v>13</v>
      </c>
      <c r="H14" s="32" t="s">
        <v>13</v>
      </c>
      <c r="I14" s="33">
        <v>0</v>
      </c>
      <c r="J14" s="34">
        <f>SUM(C14:I14)</f>
        <v>0</v>
      </c>
    </row>
    <row r="15" spans="1:10" ht="42" customHeight="1" thickBot="1" x14ac:dyDescent="0.3">
      <c r="A15" s="35" t="s">
        <v>21</v>
      </c>
      <c r="B15" s="36" t="s">
        <v>20</v>
      </c>
      <c r="C15" s="37">
        <f t="shared" ref="C15:I15" si="5">C5+C7+C9+C14</f>
        <v>1871</v>
      </c>
      <c r="D15" s="37">
        <f t="shared" si="5"/>
        <v>5839</v>
      </c>
      <c r="E15" s="37">
        <f t="shared" si="5"/>
        <v>248</v>
      </c>
      <c r="F15" s="37">
        <f t="shared" si="5"/>
        <v>309</v>
      </c>
      <c r="G15" s="37" t="s">
        <v>13</v>
      </c>
      <c r="H15" s="37" t="s">
        <v>13</v>
      </c>
      <c r="I15" s="38">
        <f t="shared" si="5"/>
        <v>84</v>
      </c>
      <c r="J15" s="39">
        <f>SUM(C15:I15)</f>
        <v>8351</v>
      </c>
    </row>
    <row r="16" spans="1:10" ht="54" customHeight="1" thickBot="1" x14ac:dyDescent="0.3">
      <c r="A16" s="40"/>
      <c r="B16" s="27"/>
      <c r="C16" s="41"/>
      <c r="D16" s="41"/>
      <c r="E16" s="41"/>
      <c r="F16" s="41"/>
      <c r="G16" s="41"/>
      <c r="H16" s="41"/>
      <c r="I16" s="41"/>
      <c r="J16" s="42"/>
    </row>
    <row r="17" spans="1:10" ht="43.5" customHeight="1" x14ac:dyDescent="0.25">
      <c r="A17" s="370" t="s">
        <v>22</v>
      </c>
      <c r="B17" s="371"/>
      <c r="C17" s="371"/>
      <c r="D17" s="43"/>
      <c r="E17" s="43"/>
      <c r="F17" s="43"/>
      <c r="G17" s="43"/>
      <c r="H17" s="43"/>
      <c r="I17" s="43"/>
      <c r="J17" s="44"/>
    </row>
    <row r="18" spans="1:10" ht="48.75" customHeight="1" x14ac:dyDescent="0.25">
      <c r="A18" s="372" t="s">
        <v>23</v>
      </c>
      <c r="B18" s="373"/>
      <c r="C18" s="45">
        <v>3</v>
      </c>
      <c r="D18" s="46">
        <v>10</v>
      </c>
      <c r="E18" s="46">
        <v>1</v>
      </c>
      <c r="F18" s="46">
        <v>1</v>
      </c>
      <c r="G18" s="46">
        <v>0</v>
      </c>
      <c r="H18" s="46">
        <v>0</v>
      </c>
      <c r="I18" s="46">
        <v>1</v>
      </c>
      <c r="J18" s="47">
        <f>SUM(C18:I18)</f>
        <v>16</v>
      </c>
    </row>
    <row r="19" spans="1:10" ht="48.75" customHeight="1" thickBot="1" x14ac:dyDescent="0.3">
      <c r="A19" s="374" t="s">
        <v>24</v>
      </c>
      <c r="B19" s="375"/>
      <c r="C19" s="48">
        <v>3</v>
      </c>
      <c r="D19" s="49">
        <v>14</v>
      </c>
      <c r="E19" s="49">
        <v>1</v>
      </c>
      <c r="F19" s="49">
        <v>1</v>
      </c>
      <c r="G19" s="49">
        <v>0</v>
      </c>
      <c r="H19" s="49">
        <v>1</v>
      </c>
      <c r="I19" s="50">
        <v>1</v>
      </c>
      <c r="J19" s="51">
        <f>SUM(C19:I19)</f>
        <v>21</v>
      </c>
    </row>
    <row r="20" spans="1:10" ht="31.5" customHeight="1" x14ac:dyDescent="0.25">
      <c r="A20" s="52" t="s">
        <v>25</v>
      </c>
      <c r="B20" s="53"/>
      <c r="C20" s="54"/>
      <c r="D20" s="54"/>
      <c r="E20" s="54"/>
      <c r="F20" s="54"/>
      <c r="G20" s="54"/>
      <c r="H20" s="54"/>
      <c r="I20" s="54"/>
      <c r="J20" s="54"/>
    </row>
    <row r="22" spans="1:10" ht="34.5" customHeight="1" x14ac:dyDescent="0.25">
      <c r="A22" s="356"/>
      <c r="B22" s="356"/>
      <c r="C22" s="356"/>
      <c r="D22" s="356"/>
      <c r="E22" s="356"/>
      <c r="F22" s="356"/>
      <c r="G22" s="356"/>
      <c r="H22" s="356"/>
      <c r="I22" s="356"/>
      <c r="J22" s="356"/>
    </row>
  </sheetData>
  <mergeCells count="12">
    <mergeCell ref="A9:A10"/>
    <mergeCell ref="A11:A12"/>
    <mergeCell ref="A17:C17"/>
    <mergeCell ref="A18:B18"/>
    <mergeCell ref="A19:B19"/>
    <mergeCell ref="A22:J22"/>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2"/>
  <sheetViews>
    <sheetView zoomScale="71" zoomScaleNormal="71" workbookViewId="0">
      <selection sqref="A1:J1"/>
    </sheetView>
  </sheetViews>
  <sheetFormatPr baseColWidth="10" defaultRowHeight="15" x14ac:dyDescent="0.25"/>
  <cols>
    <col min="1" max="1" width="56.5703125" customWidth="1"/>
    <col min="2" max="2" width="24.28515625" style="55"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93" t="s">
        <v>118</v>
      </c>
      <c r="B1" s="393"/>
      <c r="C1" s="393"/>
      <c r="D1" s="393"/>
      <c r="E1" s="393"/>
      <c r="F1" s="393"/>
      <c r="G1" s="393"/>
      <c r="H1" s="393"/>
      <c r="I1" s="393"/>
      <c r="J1" s="393"/>
    </row>
    <row r="2" spans="1:10" ht="29.25" customHeight="1" thickBot="1" x14ac:dyDescent="0.35">
      <c r="A2" s="489" t="s">
        <v>152</v>
      </c>
      <c r="B2" s="489"/>
      <c r="C2" s="490"/>
      <c r="D2" s="490"/>
      <c r="E2" s="490"/>
      <c r="F2" s="490"/>
      <c r="G2" s="490"/>
      <c r="H2" s="490"/>
      <c r="I2" s="490"/>
      <c r="J2" s="490"/>
    </row>
    <row r="3" spans="1:10" ht="51.75" customHeight="1" x14ac:dyDescent="0.25">
      <c r="A3" s="395" t="s">
        <v>119</v>
      </c>
      <c r="B3" s="396"/>
      <c r="C3" s="491" t="s">
        <v>2</v>
      </c>
      <c r="D3" s="491"/>
      <c r="E3" s="491"/>
      <c r="F3" s="491"/>
      <c r="G3" s="491"/>
      <c r="H3" s="491"/>
      <c r="I3" s="491"/>
      <c r="J3" s="492"/>
    </row>
    <row r="4" spans="1:10" ht="48" customHeight="1" thickBot="1" x14ac:dyDescent="0.3">
      <c r="A4" s="397"/>
      <c r="B4" s="398"/>
      <c r="C4" s="310" t="s">
        <v>3</v>
      </c>
      <c r="D4" s="311" t="s">
        <v>28</v>
      </c>
      <c r="E4" s="311" t="s">
        <v>5</v>
      </c>
      <c r="F4" s="312" t="s">
        <v>6</v>
      </c>
      <c r="G4" s="311" t="s">
        <v>7</v>
      </c>
      <c r="H4" s="311" t="s">
        <v>8</v>
      </c>
      <c r="I4" s="312" t="s">
        <v>9</v>
      </c>
      <c r="J4" s="313" t="s">
        <v>10</v>
      </c>
    </row>
    <row r="5" spans="1:10" ht="31.5" customHeight="1" x14ac:dyDescent="0.25">
      <c r="A5" s="485" t="s">
        <v>120</v>
      </c>
      <c r="B5" s="314" t="s">
        <v>20</v>
      </c>
      <c r="C5" s="315">
        <v>639</v>
      </c>
      <c r="D5" s="315">
        <v>222</v>
      </c>
      <c r="E5" s="315">
        <v>59</v>
      </c>
      <c r="F5" s="315">
        <v>81</v>
      </c>
      <c r="G5" s="267" t="s">
        <v>13</v>
      </c>
      <c r="H5" s="267" t="s">
        <v>13</v>
      </c>
      <c r="I5" s="316">
        <v>25</v>
      </c>
      <c r="J5" s="317">
        <f>SUM(C5:I5)</f>
        <v>1026</v>
      </c>
    </row>
    <row r="6" spans="1:10" ht="31.5" customHeight="1" x14ac:dyDescent="0.25">
      <c r="A6" s="415"/>
      <c r="B6" s="318" t="s">
        <v>121</v>
      </c>
      <c r="C6" s="319">
        <f t="shared" ref="C6:J6" si="0">C5/C$42</f>
        <v>0.34709397066811515</v>
      </c>
      <c r="D6" s="319">
        <f t="shared" si="0"/>
        <v>0.2213359920239282</v>
      </c>
      <c r="E6" s="319">
        <f t="shared" si="0"/>
        <v>0.23790322580645162</v>
      </c>
      <c r="F6" s="319">
        <f t="shared" si="0"/>
        <v>0.26213592233009708</v>
      </c>
      <c r="G6" s="272" t="s">
        <v>15</v>
      </c>
      <c r="H6" s="272" t="s">
        <v>15</v>
      </c>
      <c r="I6" s="320">
        <f t="shared" si="0"/>
        <v>0.37878787878787878</v>
      </c>
      <c r="J6" s="321">
        <f t="shared" si="0"/>
        <v>0.29593308335736951</v>
      </c>
    </row>
    <row r="7" spans="1:10" ht="31.5" customHeight="1" x14ac:dyDescent="0.25">
      <c r="A7" s="485" t="s">
        <v>122</v>
      </c>
      <c r="B7" s="322" t="s">
        <v>20</v>
      </c>
      <c r="C7" s="323">
        <v>300</v>
      </c>
      <c r="D7" s="323">
        <v>51</v>
      </c>
      <c r="E7" s="323">
        <v>6</v>
      </c>
      <c r="F7" s="323">
        <v>55</v>
      </c>
      <c r="G7" s="17" t="s">
        <v>13</v>
      </c>
      <c r="H7" s="17" t="s">
        <v>13</v>
      </c>
      <c r="I7" s="324">
        <v>18</v>
      </c>
      <c r="J7" s="325">
        <f>SUM(C7:I7)</f>
        <v>430</v>
      </c>
    </row>
    <row r="8" spans="1:10" ht="31.5" customHeight="1" x14ac:dyDescent="0.25">
      <c r="A8" s="415"/>
      <c r="B8" s="318" t="s">
        <v>121</v>
      </c>
      <c r="C8" s="319">
        <f t="shared" ref="C8:J8" si="1">C7/C$42</f>
        <v>0.16295491580662683</v>
      </c>
      <c r="D8" s="319">
        <f t="shared" si="1"/>
        <v>5.0847457627118647E-2</v>
      </c>
      <c r="E8" s="319">
        <f t="shared" si="1"/>
        <v>2.4193548387096774E-2</v>
      </c>
      <c r="F8" s="319">
        <f t="shared" si="1"/>
        <v>0.17799352750809061</v>
      </c>
      <c r="G8" s="272" t="s">
        <v>15</v>
      </c>
      <c r="H8" s="272" t="s">
        <v>15</v>
      </c>
      <c r="I8" s="320">
        <f t="shared" si="1"/>
        <v>0.27272727272727271</v>
      </c>
      <c r="J8" s="321">
        <f t="shared" si="1"/>
        <v>0.12402653591000866</v>
      </c>
    </row>
    <row r="9" spans="1:10" ht="31.5" customHeight="1" x14ac:dyDescent="0.25">
      <c r="A9" s="415" t="s">
        <v>123</v>
      </c>
      <c r="B9" s="322" t="s">
        <v>20</v>
      </c>
      <c r="C9" s="323">
        <v>276</v>
      </c>
      <c r="D9" s="323">
        <v>298</v>
      </c>
      <c r="E9" s="323">
        <v>65</v>
      </c>
      <c r="F9" s="323">
        <v>55</v>
      </c>
      <c r="G9" s="17" t="s">
        <v>13</v>
      </c>
      <c r="H9" s="17" t="s">
        <v>13</v>
      </c>
      <c r="I9" s="324">
        <v>24</v>
      </c>
      <c r="J9" s="325">
        <f>SUM(C9:I9)</f>
        <v>718</v>
      </c>
    </row>
    <row r="10" spans="1:10" ht="31.5" customHeight="1" x14ac:dyDescent="0.25">
      <c r="A10" s="415"/>
      <c r="B10" s="318" t="s">
        <v>121</v>
      </c>
      <c r="C10" s="319">
        <f t="shared" ref="C10:J10" si="2">C9/C$42</f>
        <v>0.1499185225420967</v>
      </c>
      <c r="D10" s="319">
        <f t="shared" si="2"/>
        <v>0.29710867397806578</v>
      </c>
      <c r="E10" s="319">
        <f t="shared" si="2"/>
        <v>0.26209677419354838</v>
      </c>
      <c r="F10" s="319">
        <f t="shared" si="2"/>
        <v>0.17799352750809061</v>
      </c>
      <c r="G10" s="272" t="s">
        <v>15</v>
      </c>
      <c r="H10" s="272" t="s">
        <v>15</v>
      </c>
      <c r="I10" s="320">
        <f t="shared" si="2"/>
        <v>0.36363636363636365</v>
      </c>
      <c r="J10" s="321">
        <f t="shared" si="2"/>
        <v>0.20709547158927027</v>
      </c>
    </row>
    <row r="11" spans="1:10" ht="31.5" customHeight="1" x14ac:dyDescent="0.25">
      <c r="A11" s="415" t="s">
        <v>124</v>
      </c>
      <c r="B11" s="322" t="s">
        <v>20</v>
      </c>
      <c r="C11" s="323">
        <v>347</v>
      </c>
      <c r="D11" s="323">
        <v>135</v>
      </c>
      <c r="E11" s="323">
        <v>42</v>
      </c>
      <c r="F11" s="323">
        <v>31</v>
      </c>
      <c r="G11" s="17" t="s">
        <v>13</v>
      </c>
      <c r="H11" s="17" t="s">
        <v>13</v>
      </c>
      <c r="I11" s="324">
        <v>1</v>
      </c>
      <c r="J11" s="325">
        <f>SUM(C11:I11)</f>
        <v>556</v>
      </c>
    </row>
    <row r="12" spans="1:10" ht="31.5" customHeight="1" x14ac:dyDescent="0.25">
      <c r="A12" s="415"/>
      <c r="B12" s="318" t="s">
        <v>121</v>
      </c>
      <c r="C12" s="319">
        <f t="shared" ref="C12:J12" si="3">C11/C$42</f>
        <v>0.18848451928299836</v>
      </c>
      <c r="D12" s="319">
        <f t="shared" si="3"/>
        <v>0.1345962113659023</v>
      </c>
      <c r="E12" s="319">
        <f t="shared" si="3"/>
        <v>0.16935483870967741</v>
      </c>
      <c r="F12" s="319">
        <f t="shared" si="3"/>
        <v>0.10032362459546926</v>
      </c>
      <c r="G12" s="272" t="s">
        <v>15</v>
      </c>
      <c r="H12" s="272" t="s">
        <v>15</v>
      </c>
      <c r="I12" s="320">
        <f t="shared" si="3"/>
        <v>1.5151515151515152E-2</v>
      </c>
      <c r="J12" s="321">
        <f t="shared" si="3"/>
        <v>0.1603691952696856</v>
      </c>
    </row>
    <row r="13" spans="1:10" ht="31.5" customHeight="1" x14ac:dyDescent="0.25">
      <c r="A13" s="415" t="s">
        <v>125</v>
      </c>
      <c r="B13" s="322" t="s">
        <v>20</v>
      </c>
      <c r="C13" s="326">
        <v>428</v>
      </c>
      <c r="D13" s="326">
        <v>312</v>
      </c>
      <c r="E13" s="326">
        <v>127</v>
      </c>
      <c r="F13" s="326">
        <v>165</v>
      </c>
      <c r="G13" s="17" t="s">
        <v>13</v>
      </c>
      <c r="H13" s="17" t="s">
        <v>13</v>
      </c>
      <c r="I13" s="327">
        <v>35</v>
      </c>
      <c r="J13" s="328">
        <f>SUM(C13:I13)</f>
        <v>1067</v>
      </c>
    </row>
    <row r="14" spans="1:10" ht="31.5" customHeight="1" x14ac:dyDescent="0.25">
      <c r="A14" s="415"/>
      <c r="B14" s="318" t="s">
        <v>121</v>
      </c>
      <c r="C14" s="319">
        <f t="shared" ref="C14:J14" si="4">C13/C$42</f>
        <v>0.23248234655078762</v>
      </c>
      <c r="D14" s="319">
        <f t="shared" si="4"/>
        <v>0.31106679960119643</v>
      </c>
      <c r="E14" s="319">
        <f t="shared" si="4"/>
        <v>0.51209677419354838</v>
      </c>
      <c r="F14" s="319">
        <f t="shared" si="4"/>
        <v>0.53398058252427183</v>
      </c>
      <c r="G14" s="272" t="s">
        <v>15</v>
      </c>
      <c r="H14" s="272" t="s">
        <v>15</v>
      </c>
      <c r="I14" s="320">
        <f t="shared" si="4"/>
        <v>0.53030303030303028</v>
      </c>
      <c r="J14" s="321">
        <f t="shared" si="4"/>
        <v>0.3077588693394866</v>
      </c>
    </row>
    <row r="15" spans="1:10" ht="31.5" customHeight="1" x14ac:dyDescent="0.25">
      <c r="A15" s="415" t="s">
        <v>126</v>
      </c>
      <c r="B15" s="322" t="s">
        <v>20</v>
      </c>
      <c r="C15" s="323">
        <v>51</v>
      </c>
      <c r="D15" s="323">
        <v>8</v>
      </c>
      <c r="E15" s="323">
        <v>4</v>
      </c>
      <c r="F15" s="323">
        <v>0</v>
      </c>
      <c r="G15" s="17" t="s">
        <v>13</v>
      </c>
      <c r="H15" s="17" t="s">
        <v>13</v>
      </c>
      <c r="I15" s="324">
        <v>6</v>
      </c>
      <c r="J15" s="325">
        <f>SUM(C15:I15)</f>
        <v>69</v>
      </c>
    </row>
    <row r="16" spans="1:10" ht="31.5" customHeight="1" x14ac:dyDescent="0.25">
      <c r="A16" s="415"/>
      <c r="B16" s="318" t="s">
        <v>121</v>
      </c>
      <c r="C16" s="319">
        <f t="shared" ref="C16:J16" si="5">C15/C$42</f>
        <v>2.7702335687126562E-2</v>
      </c>
      <c r="D16" s="319">
        <f t="shared" si="5"/>
        <v>7.9760717846460612E-3</v>
      </c>
      <c r="E16" s="319">
        <f t="shared" si="5"/>
        <v>1.6129032258064516E-2</v>
      </c>
      <c r="F16" s="319">
        <f t="shared" si="5"/>
        <v>0</v>
      </c>
      <c r="G16" s="272" t="s">
        <v>15</v>
      </c>
      <c r="H16" s="272" t="s">
        <v>15</v>
      </c>
      <c r="I16" s="320">
        <f t="shared" si="5"/>
        <v>9.0909090909090912E-2</v>
      </c>
      <c r="J16" s="321">
        <f t="shared" si="5"/>
        <v>1.9901932506489761E-2</v>
      </c>
    </row>
    <row r="17" spans="1:10" ht="31.5" customHeight="1" x14ac:dyDescent="0.25">
      <c r="A17" s="415" t="s">
        <v>127</v>
      </c>
      <c r="B17" s="322" t="s">
        <v>20</v>
      </c>
      <c r="C17" s="323">
        <v>111</v>
      </c>
      <c r="D17" s="323">
        <v>30</v>
      </c>
      <c r="E17" s="323">
        <v>14</v>
      </c>
      <c r="F17" s="323">
        <v>2</v>
      </c>
      <c r="G17" s="17" t="s">
        <v>13</v>
      </c>
      <c r="H17" s="17" t="s">
        <v>13</v>
      </c>
      <c r="I17" s="324">
        <v>2</v>
      </c>
      <c r="J17" s="325">
        <f>SUM(C17:I17)</f>
        <v>159</v>
      </c>
    </row>
    <row r="18" spans="1:10" ht="31.5" customHeight="1" x14ac:dyDescent="0.25">
      <c r="A18" s="415"/>
      <c r="B18" s="318" t="s">
        <v>121</v>
      </c>
      <c r="C18" s="319">
        <f t="shared" ref="C18:J18" si="6">C17/C$42</f>
        <v>6.0293318848451925E-2</v>
      </c>
      <c r="D18" s="319">
        <f t="shared" si="6"/>
        <v>2.991026919242273E-2</v>
      </c>
      <c r="E18" s="319">
        <f t="shared" si="6"/>
        <v>5.6451612903225805E-2</v>
      </c>
      <c r="F18" s="319">
        <f t="shared" si="6"/>
        <v>6.4724919093851136E-3</v>
      </c>
      <c r="G18" s="272" t="s">
        <v>15</v>
      </c>
      <c r="H18" s="272" t="s">
        <v>15</v>
      </c>
      <c r="I18" s="320">
        <f t="shared" si="6"/>
        <v>3.0303030303030304E-2</v>
      </c>
      <c r="J18" s="321">
        <f t="shared" si="6"/>
        <v>4.5860974906259011E-2</v>
      </c>
    </row>
    <row r="19" spans="1:10" ht="31.5" customHeight="1" x14ac:dyDescent="0.25">
      <c r="A19" s="415" t="s">
        <v>128</v>
      </c>
      <c r="B19" s="322" t="s">
        <v>20</v>
      </c>
      <c r="C19" s="323">
        <v>6</v>
      </c>
      <c r="D19" s="323">
        <v>1</v>
      </c>
      <c r="E19" s="323">
        <v>2</v>
      </c>
      <c r="F19" s="323">
        <v>0</v>
      </c>
      <c r="G19" s="17" t="s">
        <v>13</v>
      </c>
      <c r="H19" s="17" t="s">
        <v>13</v>
      </c>
      <c r="I19" s="324">
        <v>0</v>
      </c>
      <c r="J19" s="325">
        <f>SUM(C19:I19)</f>
        <v>9</v>
      </c>
    </row>
    <row r="20" spans="1:10" ht="31.5" customHeight="1" x14ac:dyDescent="0.25">
      <c r="A20" s="415"/>
      <c r="B20" s="318" t="s">
        <v>121</v>
      </c>
      <c r="C20" s="319">
        <f t="shared" ref="C20:J20" si="7">C19/C$42</f>
        <v>3.2590983161325366E-3</v>
      </c>
      <c r="D20" s="319">
        <f t="shared" si="7"/>
        <v>9.9700897308075765E-4</v>
      </c>
      <c r="E20" s="319">
        <f t="shared" si="7"/>
        <v>8.0645161290322578E-3</v>
      </c>
      <c r="F20" s="319">
        <f t="shared" si="7"/>
        <v>0</v>
      </c>
      <c r="G20" s="272" t="s">
        <v>15</v>
      </c>
      <c r="H20" s="272" t="s">
        <v>15</v>
      </c>
      <c r="I20" s="320">
        <f t="shared" si="7"/>
        <v>0</v>
      </c>
      <c r="J20" s="321">
        <f t="shared" si="7"/>
        <v>2.5959042399769255E-3</v>
      </c>
    </row>
    <row r="21" spans="1:10" ht="31.5" customHeight="1" x14ac:dyDescent="0.25">
      <c r="A21" s="415" t="s">
        <v>129</v>
      </c>
      <c r="B21" s="322" t="s">
        <v>20</v>
      </c>
      <c r="C21" s="323">
        <v>56</v>
      </c>
      <c r="D21" s="323">
        <v>47</v>
      </c>
      <c r="E21" s="323">
        <v>4</v>
      </c>
      <c r="F21" s="323">
        <v>1</v>
      </c>
      <c r="G21" s="17" t="s">
        <v>13</v>
      </c>
      <c r="H21" s="17" t="s">
        <v>13</v>
      </c>
      <c r="I21" s="324">
        <v>2</v>
      </c>
      <c r="J21" s="325">
        <f>SUM(C21:I21)</f>
        <v>110</v>
      </c>
    </row>
    <row r="22" spans="1:10" ht="31.5" customHeight="1" x14ac:dyDescent="0.25">
      <c r="A22" s="415"/>
      <c r="B22" s="318" t="s">
        <v>121</v>
      </c>
      <c r="C22" s="319">
        <f t="shared" ref="C22:J22" si="8">C21/C$42</f>
        <v>3.0418250950570342E-2</v>
      </c>
      <c r="D22" s="319">
        <f t="shared" si="8"/>
        <v>4.6859421734795612E-2</v>
      </c>
      <c r="E22" s="319">
        <f t="shared" si="8"/>
        <v>1.6129032258064516E-2</v>
      </c>
      <c r="F22" s="319">
        <f t="shared" si="8"/>
        <v>3.2362459546925568E-3</v>
      </c>
      <c r="G22" s="272" t="s">
        <v>15</v>
      </c>
      <c r="H22" s="272" t="s">
        <v>15</v>
      </c>
      <c r="I22" s="320">
        <f t="shared" si="8"/>
        <v>3.0303030303030304E-2</v>
      </c>
      <c r="J22" s="321">
        <f t="shared" si="8"/>
        <v>3.1727718488606865E-2</v>
      </c>
    </row>
    <row r="23" spans="1:10" ht="31.5" customHeight="1" x14ac:dyDescent="0.25">
      <c r="A23" s="415" t="s">
        <v>130</v>
      </c>
      <c r="B23" s="322" t="s">
        <v>20</v>
      </c>
      <c r="C23" s="323">
        <v>23</v>
      </c>
      <c r="D23" s="323">
        <v>7</v>
      </c>
      <c r="E23" s="323">
        <v>4</v>
      </c>
      <c r="F23" s="323">
        <v>1</v>
      </c>
      <c r="G23" s="17" t="s">
        <v>13</v>
      </c>
      <c r="H23" s="17" t="s">
        <v>13</v>
      </c>
      <c r="I23" s="324">
        <v>12</v>
      </c>
      <c r="J23" s="325">
        <f>SUM(C23:I23)</f>
        <v>47</v>
      </c>
    </row>
    <row r="24" spans="1:10" ht="31.5" customHeight="1" x14ac:dyDescent="0.25">
      <c r="A24" s="415"/>
      <c r="B24" s="318" t="s">
        <v>121</v>
      </c>
      <c r="C24" s="319">
        <f t="shared" ref="C24:J24" si="9">C23/C$42</f>
        <v>1.2493210211841391E-2</v>
      </c>
      <c r="D24" s="319">
        <f t="shared" si="9"/>
        <v>6.979062811565304E-3</v>
      </c>
      <c r="E24" s="319">
        <f t="shared" si="9"/>
        <v>1.6129032258064516E-2</v>
      </c>
      <c r="F24" s="319">
        <f t="shared" si="9"/>
        <v>3.2362459546925568E-3</v>
      </c>
      <c r="G24" s="272" t="s">
        <v>15</v>
      </c>
      <c r="H24" s="272" t="s">
        <v>15</v>
      </c>
      <c r="I24" s="320">
        <f t="shared" si="9"/>
        <v>0.18181818181818182</v>
      </c>
      <c r="J24" s="321">
        <f t="shared" si="9"/>
        <v>1.3556388808768388E-2</v>
      </c>
    </row>
    <row r="25" spans="1:10" ht="31.5" customHeight="1" x14ac:dyDescent="0.25">
      <c r="A25" s="415" t="s">
        <v>131</v>
      </c>
      <c r="B25" s="322" t="s">
        <v>20</v>
      </c>
      <c r="C25" s="323">
        <v>81</v>
      </c>
      <c r="D25" s="323">
        <v>215</v>
      </c>
      <c r="E25" s="323">
        <v>138</v>
      </c>
      <c r="F25" s="323">
        <v>4</v>
      </c>
      <c r="G25" s="17" t="s">
        <v>13</v>
      </c>
      <c r="H25" s="17" t="s">
        <v>13</v>
      </c>
      <c r="I25" s="324">
        <v>9</v>
      </c>
      <c r="J25" s="325">
        <f>SUM(C25:I25)</f>
        <v>447</v>
      </c>
    </row>
    <row r="26" spans="1:10" ht="31.5" customHeight="1" x14ac:dyDescent="0.25">
      <c r="A26" s="415"/>
      <c r="B26" s="318" t="s">
        <v>121</v>
      </c>
      <c r="C26" s="319">
        <f t="shared" ref="C26:J26" si="10">C25/C$42</f>
        <v>4.3997827267789245E-2</v>
      </c>
      <c r="D26" s="319">
        <f t="shared" si="10"/>
        <v>0.21435692921236291</v>
      </c>
      <c r="E26" s="319">
        <f t="shared" si="10"/>
        <v>0.55645161290322576</v>
      </c>
      <c r="F26" s="319">
        <f t="shared" si="10"/>
        <v>1.2944983818770227E-2</v>
      </c>
      <c r="G26" s="272" t="s">
        <v>15</v>
      </c>
      <c r="H26" s="272" t="s">
        <v>15</v>
      </c>
      <c r="I26" s="320">
        <f t="shared" si="10"/>
        <v>0.13636363636363635</v>
      </c>
      <c r="J26" s="321">
        <f t="shared" si="10"/>
        <v>0.12892991058552061</v>
      </c>
    </row>
    <row r="27" spans="1:10" ht="31.5" customHeight="1" x14ac:dyDescent="0.25">
      <c r="A27" s="415" t="s">
        <v>132</v>
      </c>
      <c r="B27" s="322" t="s">
        <v>20</v>
      </c>
      <c r="C27" s="326">
        <v>1026</v>
      </c>
      <c r="D27" s="326">
        <v>202</v>
      </c>
      <c r="E27" s="326">
        <v>128</v>
      </c>
      <c r="F27" s="326">
        <v>149</v>
      </c>
      <c r="G27" s="17" t="s">
        <v>13</v>
      </c>
      <c r="H27" s="17" t="s">
        <v>13</v>
      </c>
      <c r="I27" s="327">
        <v>34</v>
      </c>
      <c r="J27" s="328">
        <f>SUM(C27:I27)</f>
        <v>1539</v>
      </c>
    </row>
    <row r="28" spans="1:10" ht="31.5" customHeight="1" x14ac:dyDescent="0.25">
      <c r="A28" s="415"/>
      <c r="B28" s="318" t="s">
        <v>121</v>
      </c>
      <c r="C28" s="319">
        <f t="shared" ref="C28:J28" si="11">C27/C$42</f>
        <v>0.55730581205866381</v>
      </c>
      <c r="D28" s="319">
        <f t="shared" si="11"/>
        <v>0.20139581256231306</v>
      </c>
      <c r="E28" s="319">
        <f t="shared" si="11"/>
        <v>0.5161290322580645</v>
      </c>
      <c r="F28" s="319">
        <f t="shared" si="11"/>
        <v>0.48220064724919093</v>
      </c>
      <c r="G28" s="272" t="s">
        <v>15</v>
      </c>
      <c r="H28" s="272" t="s">
        <v>15</v>
      </c>
      <c r="I28" s="320">
        <f t="shared" si="11"/>
        <v>0.51515151515151514</v>
      </c>
      <c r="J28" s="321">
        <f t="shared" si="11"/>
        <v>0.44389962503605424</v>
      </c>
    </row>
    <row r="29" spans="1:10" ht="31.5" customHeight="1" x14ac:dyDescent="0.25">
      <c r="A29" s="415" t="s">
        <v>133</v>
      </c>
      <c r="B29" s="322" t="s">
        <v>20</v>
      </c>
      <c r="C29" s="323">
        <v>285</v>
      </c>
      <c r="D29" s="323">
        <v>335</v>
      </c>
      <c r="E29" s="323">
        <v>74</v>
      </c>
      <c r="F29" s="323">
        <v>20</v>
      </c>
      <c r="G29" s="17" t="s">
        <v>13</v>
      </c>
      <c r="H29" s="17" t="s">
        <v>13</v>
      </c>
      <c r="I29" s="324">
        <v>19</v>
      </c>
      <c r="J29" s="325">
        <f>SUM(C29:I29)</f>
        <v>733</v>
      </c>
    </row>
    <row r="30" spans="1:10" ht="31.5" customHeight="1" x14ac:dyDescent="0.25">
      <c r="A30" s="415"/>
      <c r="B30" s="318" t="s">
        <v>121</v>
      </c>
      <c r="C30" s="319">
        <f t="shared" ref="C30:J30" si="12">C29/C$42</f>
        <v>0.15480717001629549</v>
      </c>
      <c r="D30" s="319">
        <f t="shared" si="12"/>
        <v>0.33399800598205381</v>
      </c>
      <c r="E30" s="319">
        <f t="shared" si="12"/>
        <v>0.29838709677419356</v>
      </c>
      <c r="F30" s="319">
        <f t="shared" si="12"/>
        <v>6.4724919093851127E-2</v>
      </c>
      <c r="G30" s="272" t="s">
        <v>15</v>
      </c>
      <c r="H30" s="272" t="s">
        <v>15</v>
      </c>
      <c r="I30" s="320">
        <f t="shared" si="12"/>
        <v>0.2878787878787879</v>
      </c>
      <c r="J30" s="321">
        <f t="shared" si="12"/>
        <v>0.21142197865589848</v>
      </c>
    </row>
    <row r="31" spans="1:10" ht="31.5" customHeight="1" x14ac:dyDescent="0.25">
      <c r="A31" s="415" t="s">
        <v>134</v>
      </c>
      <c r="B31" s="322" t="s">
        <v>20</v>
      </c>
      <c r="C31" s="323">
        <v>360</v>
      </c>
      <c r="D31" s="323">
        <v>6</v>
      </c>
      <c r="E31" s="323">
        <v>25</v>
      </c>
      <c r="F31" s="323">
        <v>0</v>
      </c>
      <c r="G31" s="17" t="s">
        <v>13</v>
      </c>
      <c r="H31" s="17" t="s">
        <v>13</v>
      </c>
      <c r="I31" s="324">
        <v>3</v>
      </c>
      <c r="J31" s="325">
        <f>SUM(C31:I31)</f>
        <v>394</v>
      </c>
    </row>
    <row r="32" spans="1:10" ht="31.5" customHeight="1" x14ac:dyDescent="0.25">
      <c r="A32" s="415"/>
      <c r="B32" s="318" t="s">
        <v>121</v>
      </c>
      <c r="C32" s="319">
        <f t="shared" ref="C32:J32" si="13">C31/C$42</f>
        <v>0.19554589896795219</v>
      </c>
      <c r="D32" s="319">
        <f t="shared" si="13"/>
        <v>5.9820538384845467E-3</v>
      </c>
      <c r="E32" s="319">
        <f t="shared" si="13"/>
        <v>0.10080645161290322</v>
      </c>
      <c r="F32" s="319">
        <f t="shared" si="13"/>
        <v>0</v>
      </c>
      <c r="G32" s="272" t="s">
        <v>15</v>
      </c>
      <c r="H32" s="272" t="s">
        <v>15</v>
      </c>
      <c r="I32" s="320">
        <f t="shared" si="13"/>
        <v>4.5454545454545456E-2</v>
      </c>
      <c r="J32" s="321">
        <f t="shared" si="13"/>
        <v>0.11364291895010095</v>
      </c>
    </row>
    <row r="33" spans="1:10" ht="31.5" customHeight="1" x14ac:dyDescent="0.25">
      <c r="A33" s="415" t="s">
        <v>135</v>
      </c>
      <c r="B33" s="322" t="s">
        <v>20</v>
      </c>
      <c r="C33" s="323">
        <v>68</v>
      </c>
      <c r="D33" s="323">
        <v>31</v>
      </c>
      <c r="E33" s="323">
        <v>13</v>
      </c>
      <c r="F33" s="323">
        <v>6</v>
      </c>
      <c r="G33" s="17" t="s">
        <v>13</v>
      </c>
      <c r="H33" s="17" t="s">
        <v>13</v>
      </c>
      <c r="I33" s="324">
        <v>7</v>
      </c>
      <c r="J33" s="325">
        <f>SUM(C33:I33)</f>
        <v>125</v>
      </c>
    </row>
    <row r="34" spans="1:10" ht="31.5" customHeight="1" x14ac:dyDescent="0.25">
      <c r="A34" s="415"/>
      <c r="B34" s="318" t="s">
        <v>121</v>
      </c>
      <c r="C34" s="319">
        <f t="shared" ref="C34:J34" si="14">C33/C$42</f>
        <v>3.6936447582835416E-2</v>
      </c>
      <c r="D34" s="319">
        <f t="shared" si="14"/>
        <v>3.0907278165503489E-2</v>
      </c>
      <c r="E34" s="319">
        <f t="shared" si="14"/>
        <v>5.2419354838709679E-2</v>
      </c>
      <c r="F34" s="319">
        <f t="shared" si="14"/>
        <v>1.9417475728155338E-2</v>
      </c>
      <c r="G34" s="272" t="s">
        <v>15</v>
      </c>
      <c r="H34" s="272" t="s">
        <v>15</v>
      </c>
      <c r="I34" s="320">
        <f t="shared" si="14"/>
        <v>0.10606060606060606</v>
      </c>
      <c r="J34" s="321">
        <f t="shared" si="14"/>
        <v>3.6054225555235075E-2</v>
      </c>
    </row>
    <row r="35" spans="1:10" ht="31.5" customHeight="1" x14ac:dyDescent="0.25">
      <c r="A35" s="415" t="s">
        <v>136</v>
      </c>
      <c r="B35" s="322" t="s">
        <v>20</v>
      </c>
      <c r="C35" s="323">
        <v>45</v>
      </c>
      <c r="D35" s="323">
        <v>11</v>
      </c>
      <c r="E35" s="323">
        <v>12</v>
      </c>
      <c r="F35" s="323">
        <v>3</v>
      </c>
      <c r="G35" s="17" t="s">
        <v>13</v>
      </c>
      <c r="H35" s="17" t="s">
        <v>13</v>
      </c>
      <c r="I35" s="324">
        <v>6</v>
      </c>
      <c r="J35" s="325">
        <f>SUM(C35:I35)</f>
        <v>77</v>
      </c>
    </row>
    <row r="36" spans="1:10" ht="31.5" customHeight="1" x14ac:dyDescent="0.25">
      <c r="A36" s="415"/>
      <c r="B36" s="318" t="s">
        <v>121</v>
      </c>
      <c r="C36" s="319">
        <f t="shared" ref="C36:J36" si="15">C35/C$42</f>
        <v>2.4443237370994023E-2</v>
      </c>
      <c r="D36" s="319">
        <f t="shared" si="15"/>
        <v>1.0967098703888335E-2</v>
      </c>
      <c r="E36" s="319">
        <f t="shared" si="15"/>
        <v>4.8387096774193547E-2</v>
      </c>
      <c r="F36" s="319">
        <f t="shared" si="15"/>
        <v>9.7087378640776691E-3</v>
      </c>
      <c r="G36" s="272" t="s">
        <v>15</v>
      </c>
      <c r="H36" s="272" t="s">
        <v>15</v>
      </c>
      <c r="I36" s="320">
        <f t="shared" si="15"/>
        <v>9.0909090909090912E-2</v>
      </c>
      <c r="J36" s="321">
        <f t="shared" si="15"/>
        <v>2.2209402942024805E-2</v>
      </c>
    </row>
    <row r="37" spans="1:10" ht="31.5" customHeight="1" x14ac:dyDescent="0.25">
      <c r="A37" s="415" t="s">
        <v>137</v>
      </c>
      <c r="B37" s="322" t="s">
        <v>20</v>
      </c>
      <c r="C37" s="323">
        <v>37</v>
      </c>
      <c r="D37" s="323">
        <v>6</v>
      </c>
      <c r="E37" s="323">
        <v>20</v>
      </c>
      <c r="F37" s="323">
        <v>5</v>
      </c>
      <c r="G37" s="17" t="s">
        <v>13</v>
      </c>
      <c r="H37" s="17" t="s">
        <v>13</v>
      </c>
      <c r="I37" s="324">
        <v>3</v>
      </c>
      <c r="J37" s="325">
        <f>SUM(C37:I37)</f>
        <v>71</v>
      </c>
    </row>
    <row r="38" spans="1:10" ht="31.5" customHeight="1" x14ac:dyDescent="0.25">
      <c r="A38" s="415"/>
      <c r="B38" s="318" t="s">
        <v>121</v>
      </c>
      <c r="C38" s="319">
        <f t="shared" ref="C38:J38" si="16">C37/C$42</f>
        <v>2.0097772949483977E-2</v>
      </c>
      <c r="D38" s="319">
        <f t="shared" si="16"/>
        <v>5.9820538384845467E-3</v>
      </c>
      <c r="E38" s="319">
        <f t="shared" si="16"/>
        <v>8.0645161290322578E-2</v>
      </c>
      <c r="F38" s="319">
        <f t="shared" si="16"/>
        <v>1.6181229773462782E-2</v>
      </c>
      <c r="G38" s="272" t="s">
        <v>15</v>
      </c>
      <c r="H38" s="272" t="s">
        <v>15</v>
      </c>
      <c r="I38" s="320">
        <f t="shared" si="16"/>
        <v>4.5454545454545456E-2</v>
      </c>
      <c r="J38" s="321">
        <f t="shared" si="16"/>
        <v>2.0478800115373522E-2</v>
      </c>
    </row>
    <row r="39" spans="1:10" ht="31.5" customHeight="1" x14ac:dyDescent="0.25">
      <c r="A39" s="415" t="s">
        <v>138</v>
      </c>
      <c r="B39" s="322" t="s">
        <v>20</v>
      </c>
      <c r="C39" s="323">
        <v>21</v>
      </c>
      <c r="D39" s="323">
        <v>65</v>
      </c>
      <c r="E39" s="323">
        <v>19</v>
      </c>
      <c r="F39" s="323">
        <v>10</v>
      </c>
      <c r="G39" s="17" t="s">
        <v>13</v>
      </c>
      <c r="H39" s="17" t="s">
        <v>13</v>
      </c>
      <c r="I39" s="324">
        <v>24</v>
      </c>
      <c r="J39" s="325">
        <f>SUM(C39:I39)</f>
        <v>139</v>
      </c>
    </row>
    <row r="40" spans="1:10" ht="31.5" customHeight="1" thickBot="1" x14ac:dyDescent="0.3">
      <c r="A40" s="408"/>
      <c r="B40" s="329" t="s">
        <v>121</v>
      </c>
      <c r="C40" s="330">
        <f t="shared" ref="C40:J40" si="17">C39/C$42</f>
        <v>1.1406844106463879E-2</v>
      </c>
      <c r="D40" s="330">
        <f t="shared" si="17"/>
        <v>6.4805583250249252E-2</v>
      </c>
      <c r="E40" s="330">
        <f t="shared" si="17"/>
        <v>7.6612903225806453E-2</v>
      </c>
      <c r="F40" s="330">
        <f t="shared" si="17"/>
        <v>3.2362459546925564E-2</v>
      </c>
      <c r="G40" s="331" t="s">
        <v>15</v>
      </c>
      <c r="H40" s="331" t="s">
        <v>15</v>
      </c>
      <c r="I40" s="332">
        <f t="shared" si="17"/>
        <v>0.36363636363636365</v>
      </c>
      <c r="J40" s="333">
        <f t="shared" si="17"/>
        <v>4.00922988174214E-2</v>
      </c>
    </row>
    <row r="41" spans="1:10" ht="31.5" customHeight="1" thickBot="1" x14ac:dyDescent="0.3">
      <c r="A41" s="172"/>
      <c r="B41" s="334"/>
      <c r="C41" s="335"/>
      <c r="D41" s="335"/>
      <c r="E41" s="335"/>
      <c r="F41" s="335"/>
      <c r="G41" s="335"/>
      <c r="H41" s="335"/>
      <c r="I41" s="335"/>
      <c r="J41" s="335"/>
    </row>
    <row r="42" spans="1:10" ht="60.75" customHeight="1" thickBot="1" x14ac:dyDescent="0.3">
      <c r="A42" s="353" t="s">
        <v>139</v>
      </c>
      <c r="B42" s="336" t="s">
        <v>20</v>
      </c>
      <c r="C42" s="37">
        <v>1841</v>
      </c>
      <c r="D42" s="37">
        <v>1003</v>
      </c>
      <c r="E42" s="37">
        <v>248</v>
      </c>
      <c r="F42" s="37">
        <v>309</v>
      </c>
      <c r="G42" s="37" t="s">
        <v>13</v>
      </c>
      <c r="H42" s="37" t="s">
        <v>13</v>
      </c>
      <c r="I42" s="337">
        <v>66</v>
      </c>
      <c r="J42" s="338">
        <f>SUM(C42:I42)</f>
        <v>3467</v>
      </c>
    </row>
    <row r="43" spans="1:10" ht="16.5" customHeight="1" thickBot="1" x14ac:dyDescent="0.3">
      <c r="A43" s="339"/>
      <c r="B43" s="340"/>
      <c r="C43" s="341"/>
      <c r="D43" s="341"/>
      <c r="E43" s="341"/>
      <c r="F43" s="341"/>
      <c r="G43" s="341"/>
      <c r="H43" s="341"/>
      <c r="I43" s="341"/>
      <c r="J43" s="341"/>
    </row>
    <row r="44" spans="1:10" ht="39" customHeight="1" thickBot="1" x14ac:dyDescent="0.3">
      <c r="A44" s="342" t="s">
        <v>69</v>
      </c>
      <c r="B44" s="61" t="s">
        <v>20</v>
      </c>
      <c r="C44" s="188">
        <f>+C45-C42</f>
        <v>30</v>
      </c>
      <c r="D44" s="188">
        <f t="shared" ref="D44:I44" si="18">+D45-D42</f>
        <v>4836</v>
      </c>
      <c r="E44" s="188">
        <f t="shared" si="18"/>
        <v>0</v>
      </c>
      <c r="F44" s="188">
        <f t="shared" si="18"/>
        <v>0</v>
      </c>
      <c r="G44" s="188" t="s">
        <v>13</v>
      </c>
      <c r="H44" s="188">
        <v>243</v>
      </c>
      <c r="I44" s="188">
        <f t="shared" si="18"/>
        <v>18</v>
      </c>
      <c r="J44" s="193">
        <f t="shared" ref="J44" si="19">J45-J42</f>
        <v>4884</v>
      </c>
    </row>
    <row r="45" spans="1:10" ht="39" customHeight="1" thickBot="1" x14ac:dyDescent="0.3">
      <c r="A45" s="352" t="s">
        <v>21</v>
      </c>
      <c r="B45" s="126" t="s">
        <v>20</v>
      </c>
      <c r="C45" s="343">
        <v>1871</v>
      </c>
      <c r="D45" s="344">
        <v>5839</v>
      </c>
      <c r="E45" s="344">
        <v>248</v>
      </c>
      <c r="F45" s="344">
        <v>309</v>
      </c>
      <c r="G45" s="344" t="s">
        <v>13</v>
      </c>
      <c r="H45" s="344" t="s">
        <v>13</v>
      </c>
      <c r="I45" s="345">
        <v>84</v>
      </c>
      <c r="J45" s="133">
        <f>SUM(C45:I45)</f>
        <v>8351</v>
      </c>
    </row>
    <row r="46" spans="1:10" ht="39" customHeight="1" thickBot="1" x14ac:dyDescent="0.3">
      <c r="A46" s="346"/>
      <c r="B46" s="90"/>
      <c r="C46" s="136"/>
      <c r="D46" s="136"/>
      <c r="E46" s="136"/>
      <c r="F46" s="136"/>
      <c r="G46" s="136"/>
      <c r="H46" s="136"/>
      <c r="I46" s="136"/>
      <c r="J46" s="136"/>
    </row>
    <row r="47" spans="1:10" ht="35.25" customHeight="1" x14ac:dyDescent="0.25">
      <c r="A47" s="370" t="s">
        <v>22</v>
      </c>
      <c r="B47" s="371"/>
      <c r="C47" s="309"/>
      <c r="D47" s="93"/>
      <c r="E47" s="93"/>
      <c r="F47" s="93"/>
      <c r="G47" s="93"/>
      <c r="H47" s="93"/>
      <c r="I47" s="93"/>
      <c r="J47" s="94"/>
    </row>
    <row r="48" spans="1:10" ht="35.25" customHeight="1" x14ac:dyDescent="0.25">
      <c r="A48" s="388" t="s">
        <v>23</v>
      </c>
      <c r="B48" s="486"/>
      <c r="C48" s="347">
        <v>3</v>
      </c>
      <c r="D48" s="95">
        <v>7</v>
      </c>
      <c r="E48" s="348">
        <v>1</v>
      </c>
      <c r="F48" s="95">
        <v>1</v>
      </c>
      <c r="G48" s="95">
        <v>0</v>
      </c>
      <c r="H48" s="95">
        <v>0</v>
      </c>
      <c r="I48" s="95">
        <v>1</v>
      </c>
      <c r="J48" s="96">
        <f>SUM(C48:I48)</f>
        <v>13</v>
      </c>
    </row>
    <row r="49" spans="1:10" ht="35.25" customHeight="1" thickBot="1" x14ac:dyDescent="0.3">
      <c r="A49" s="390" t="s">
        <v>24</v>
      </c>
      <c r="B49" s="487"/>
      <c r="C49" s="349">
        <v>3</v>
      </c>
      <c r="D49" s="98">
        <v>14</v>
      </c>
      <c r="E49" s="98">
        <v>1</v>
      </c>
      <c r="F49" s="98">
        <v>1</v>
      </c>
      <c r="G49" s="98">
        <v>0</v>
      </c>
      <c r="H49" s="98">
        <v>1</v>
      </c>
      <c r="I49" s="99">
        <v>1</v>
      </c>
      <c r="J49" s="100">
        <f>SUM(C49:I49)</f>
        <v>21</v>
      </c>
    </row>
    <row r="50" spans="1:10" ht="21.75" customHeight="1" x14ac:dyDescent="0.25">
      <c r="A50" s="52" t="s">
        <v>25</v>
      </c>
      <c r="B50" s="261"/>
      <c r="C50" s="52"/>
      <c r="D50" s="52"/>
      <c r="E50" s="52"/>
      <c r="F50" s="52"/>
      <c r="G50" s="52"/>
      <c r="H50" s="52"/>
      <c r="I50" s="52"/>
      <c r="J50" s="52"/>
    </row>
    <row r="51" spans="1:10" x14ac:dyDescent="0.25">
      <c r="A51" s="52"/>
      <c r="B51" s="52"/>
      <c r="C51" s="52"/>
      <c r="D51" s="52"/>
      <c r="E51" s="52"/>
      <c r="F51" s="52"/>
      <c r="G51" s="52"/>
      <c r="H51" s="52"/>
      <c r="I51" s="52"/>
      <c r="J51" s="52"/>
    </row>
    <row r="52" spans="1:10" ht="69" customHeight="1" x14ac:dyDescent="0.25">
      <c r="A52" s="488" t="s">
        <v>140</v>
      </c>
      <c r="B52" s="488"/>
      <c r="C52" s="488"/>
      <c r="D52" s="488"/>
      <c r="E52" s="488"/>
      <c r="F52" s="488"/>
      <c r="G52" s="488"/>
      <c r="H52" s="488"/>
      <c r="I52" s="488"/>
      <c r="J52" s="488"/>
    </row>
  </sheetData>
  <mergeCells count="26">
    <mergeCell ref="A49:B49"/>
    <mergeCell ref="A52:J52"/>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55" customWidth="1"/>
    <col min="3" max="4" width="23" customWidth="1"/>
    <col min="5" max="5" width="27.5703125" customWidth="1"/>
    <col min="6" max="10" width="23" customWidth="1"/>
  </cols>
  <sheetData>
    <row r="1" spans="1:10" ht="46.5" customHeight="1" x14ac:dyDescent="0.25">
      <c r="A1" s="376" t="s">
        <v>26</v>
      </c>
      <c r="B1" s="376"/>
      <c r="C1" s="376"/>
      <c r="D1" s="376"/>
      <c r="E1" s="376"/>
      <c r="F1" s="376"/>
      <c r="G1" s="376"/>
      <c r="H1" s="376"/>
      <c r="I1" s="376"/>
      <c r="J1" s="376"/>
    </row>
    <row r="2" spans="1:10" ht="46.5" customHeight="1" thickBot="1" x14ac:dyDescent="0.3">
      <c r="A2" s="376" t="s">
        <v>142</v>
      </c>
      <c r="B2" s="376"/>
      <c r="C2" s="377"/>
      <c r="D2" s="377"/>
      <c r="E2" s="377"/>
      <c r="F2" s="377"/>
      <c r="G2" s="377"/>
      <c r="H2" s="377"/>
      <c r="I2" s="377"/>
      <c r="J2" s="377"/>
    </row>
    <row r="3" spans="1:10" ht="51.75" customHeight="1" thickBot="1" x14ac:dyDescent="0.3">
      <c r="A3" s="378" t="s">
        <v>27</v>
      </c>
      <c r="B3" s="379"/>
      <c r="C3" s="382" t="s">
        <v>2</v>
      </c>
      <c r="D3" s="382"/>
      <c r="E3" s="382"/>
      <c r="F3" s="382"/>
      <c r="G3" s="382"/>
      <c r="H3" s="382"/>
      <c r="I3" s="382"/>
      <c r="J3" s="383"/>
    </row>
    <row r="4" spans="1:10" ht="48" customHeight="1" thickBot="1" x14ac:dyDescent="0.3">
      <c r="A4" s="380"/>
      <c r="B4" s="381"/>
      <c r="C4" s="56" t="s">
        <v>3</v>
      </c>
      <c r="D4" s="57" t="s">
        <v>4</v>
      </c>
      <c r="E4" s="58" t="s">
        <v>5</v>
      </c>
      <c r="F4" s="58" t="s">
        <v>6</v>
      </c>
      <c r="G4" s="58" t="s">
        <v>7</v>
      </c>
      <c r="H4" s="58" t="s">
        <v>8</v>
      </c>
      <c r="I4" s="59" t="s">
        <v>9</v>
      </c>
      <c r="J4" s="60" t="s">
        <v>10</v>
      </c>
    </row>
    <row r="5" spans="1:10" ht="25.5" customHeight="1" x14ac:dyDescent="0.25">
      <c r="A5" s="384" t="s">
        <v>29</v>
      </c>
      <c r="B5" s="61" t="s">
        <v>20</v>
      </c>
      <c r="C5" s="62">
        <v>2</v>
      </c>
      <c r="D5" s="63">
        <v>1</v>
      </c>
      <c r="E5" s="63">
        <v>0</v>
      </c>
      <c r="F5" s="63">
        <v>0</v>
      </c>
      <c r="G5" s="63" t="s">
        <v>13</v>
      </c>
      <c r="H5" s="63" t="s">
        <v>13</v>
      </c>
      <c r="I5" s="64">
        <v>0</v>
      </c>
      <c r="J5" s="65">
        <f>SUM(C5:I5)</f>
        <v>3</v>
      </c>
    </row>
    <row r="6" spans="1:10" ht="25.5" customHeight="1" x14ac:dyDescent="0.25">
      <c r="A6" s="385"/>
      <c r="B6" s="66" t="s">
        <v>30</v>
      </c>
      <c r="C6" s="67">
        <f>C5/C$9</f>
        <v>1.8018018018018018E-2</v>
      </c>
      <c r="D6" s="67">
        <f>D5/D$9</f>
        <v>0.5</v>
      </c>
      <c r="E6" s="68" t="s">
        <v>15</v>
      </c>
      <c r="F6" s="68" t="s">
        <v>15</v>
      </c>
      <c r="G6" s="67" t="s">
        <v>15</v>
      </c>
      <c r="H6" s="67" t="s">
        <v>15</v>
      </c>
      <c r="I6" s="69">
        <f>I5/I$9</f>
        <v>0</v>
      </c>
      <c r="J6" s="70">
        <f>J5/J$9</f>
        <v>2.2556390977443608E-2</v>
      </c>
    </row>
    <row r="7" spans="1:10" ht="25.5" customHeight="1" x14ac:dyDescent="0.25">
      <c r="A7" s="385" t="s">
        <v>31</v>
      </c>
      <c r="B7" s="71" t="s">
        <v>20</v>
      </c>
      <c r="C7" s="72">
        <v>109</v>
      </c>
      <c r="D7" s="72">
        <v>1</v>
      </c>
      <c r="E7" s="72">
        <v>0</v>
      </c>
      <c r="F7" s="72">
        <v>0</v>
      </c>
      <c r="G7" s="72" t="s">
        <v>13</v>
      </c>
      <c r="H7" s="72" t="s">
        <v>13</v>
      </c>
      <c r="I7" s="73">
        <v>20</v>
      </c>
      <c r="J7" s="74">
        <f>SUM(C7:I7)</f>
        <v>130</v>
      </c>
    </row>
    <row r="8" spans="1:10" ht="25.5" customHeight="1" x14ac:dyDescent="0.25">
      <c r="A8" s="385"/>
      <c r="B8" s="66" t="s">
        <v>30</v>
      </c>
      <c r="C8" s="75">
        <f>C7/C$9</f>
        <v>0.98198198198198194</v>
      </c>
      <c r="D8" s="76">
        <f>D7/D$9</f>
        <v>0.5</v>
      </c>
      <c r="E8" s="76" t="s">
        <v>15</v>
      </c>
      <c r="F8" s="77" t="s">
        <v>15</v>
      </c>
      <c r="G8" s="77" t="s">
        <v>15</v>
      </c>
      <c r="H8" s="77" t="s">
        <v>15</v>
      </c>
      <c r="I8" s="78">
        <f>I7/I$9</f>
        <v>1</v>
      </c>
      <c r="J8" s="79">
        <f>J7/J$9</f>
        <v>0.97744360902255634</v>
      </c>
    </row>
    <row r="9" spans="1:10" ht="25.5" customHeight="1" x14ac:dyDescent="0.25">
      <c r="A9" s="386" t="s">
        <v>32</v>
      </c>
      <c r="B9" s="71" t="s">
        <v>20</v>
      </c>
      <c r="C9" s="80">
        <f>C5+C7</f>
        <v>111</v>
      </c>
      <c r="D9" s="81">
        <f t="shared" ref="D9:I9" si="0">D5+D7</f>
        <v>2</v>
      </c>
      <c r="E9" s="81">
        <f t="shared" si="0"/>
        <v>0</v>
      </c>
      <c r="F9" s="81">
        <f t="shared" si="0"/>
        <v>0</v>
      </c>
      <c r="G9" s="81" t="s">
        <v>13</v>
      </c>
      <c r="H9" s="81" t="s">
        <v>13</v>
      </c>
      <c r="I9" s="82">
        <f t="shared" si="0"/>
        <v>20</v>
      </c>
      <c r="J9" s="83">
        <f>SUM(C9:I9)</f>
        <v>133</v>
      </c>
    </row>
    <row r="10" spans="1:10" ht="25.5" customHeight="1" thickBot="1" x14ac:dyDescent="0.3">
      <c r="A10" s="387"/>
      <c r="B10" s="84" t="s">
        <v>30</v>
      </c>
      <c r="C10" s="85">
        <f>C9/C$9</f>
        <v>1</v>
      </c>
      <c r="D10" s="86">
        <f t="shared" ref="D10:J10" si="1">D9/D$9</f>
        <v>1</v>
      </c>
      <c r="E10" s="87" t="s">
        <v>15</v>
      </c>
      <c r="F10" s="87" t="s">
        <v>15</v>
      </c>
      <c r="G10" s="86" t="s">
        <v>15</v>
      </c>
      <c r="H10" s="86" t="s">
        <v>15</v>
      </c>
      <c r="I10" s="88">
        <f t="shared" si="1"/>
        <v>1</v>
      </c>
      <c r="J10" s="89">
        <f t="shared" si="1"/>
        <v>1</v>
      </c>
    </row>
    <row r="11" spans="1:10" ht="39.75" customHeight="1" thickBot="1" x14ac:dyDescent="0.3">
      <c r="A11" s="26"/>
      <c r="B11" s="90"/>
      <c r="C11" s="91"/>
      <c r="D11" s="91"/>
      <c r="E11" s="91"/>
      <c r="F11" s="91"/>
      <c r="G11" s="92"/>
      <c r="H11" s="92"/>
      <c r="I11" s="91"/>
      <c r="J11" s="91"/>
    </row>
    <row r="12" spans="1:10" ht="39" customHeight="1" x14ac:dyDescent="0.25">
      <c r="A12" s="370" t="s">
        <v>22</v>
      </c>
      <c r="B12" s="371"/>
      <c r="C12" s="371"/>
      <c r="D12" s="93"/>
      <c r="E12" s="93"/>
      <c r="F12" s="93"/>
      <c r="G12" s="93"/>
      <c r="H12" s="93"/>
      <c r="I12" s="93"/>
      <c r="J12" s="94"/>
    </row>
    <row r="13" spans="1:10" ht="39" customHeight="1" x14ac:dyDescent="0.25">
      <c r="A13" s="388" t="s">
        <v>23</v>
      </c>
      <c r="B13" s="389"/>
      <c r="C13" s="45">
        <v>3</v>
      </c>
      <c r="D13" s="95">
        <v>4</v>
      </c>
      <c r="E13" s="95">
        <v>1</v>
      </c>
      <c r="F13" s="95">
        <v>1</v>
      </c>
      <c r="G13" s="95">
        <v>0</v>
      </c>
      <c r="H13" s="95">
        <v>0</v>
      </c>
      <c r="I13" s="95">
        <v>1</v>
      </c>
      <c r="J13" s="96">
        <f>SUM(C13:I13)</f>
        <v>10</v>
      </c>
    </row>
    <row r="14" spans="1:10" ht="39" customHeight="1" thickBot="1" x14ac:dyDescent="0.3">
      <c r="A14" s="390" t="s">
        <v>24</v>
      </c>
      <c r="B14" s="391"/>
      <c r="C14" s="97">
        <v>3</v>
      </c>
      <c r="D14" s="98">
        <v>14</v>
      </c>
      <c r="E14" s="98">
        <v>1</v>
      </c>
      <c r="F14" s="98">
        <v>1</v>
      </c>
      <c r="G14" s="98">
        <v>0</v>
      </c>
      <c r="H14" s="98">
        <v>1</v>
      </c>
      <c r="I14" s="99">
        <v>1</v>
      </c>
      <c r="J14" s="100">
        <f>SUM(C14:I14)</f>
        <v>21</v>
      </c>
    </row>
    <row r="15" spans="1:10" ht="31.5" customHeight="1" x14ac:dyDescent="0.25">
      <c r="A15" s="52" t="s">
        <v>25</v>
      </c>
      <c r="B15" s="53"/>
      <c r="C15" s="54"/>
      <c r="D15" s="54"/>
      <c r="E15" s="54"/>
      <c r="F15" s="54"/>
      <c r="G15" s="54"/>
      <c r="H15" s="54"/>
      <c r="I15" s="54"/>
      <c r="J15" s="54"/>
    </row>
    <row r="16" spans="1:10" ht="16.5" customHeight="1" x14ac:dyDescent="0.25">
      <c r="B16" s="53"/>
      <c r="C16" s="101"/>
      <c r="D16" s="101"/>
      <c r="E16" s="101"/>
      <c r="F16" s="101"/>
      <c r="G16" s="101"/>
      <c r="H16" s="101"/>
      <c r="I16" s="101"/>
      <c r="J16" s="101"/>
    </row>
    <row r="17" spans="1:10" s="102" customFormat="1" ht="51.75" customHeight="1" x14ac:dyDescent="0.25">
      <c r="A17" s="392" t="s">
        <v>33</v>
      </c>
      <c r="B17" s="392"/>
      <c r="C17" s="392"/>
      <c r="D17" s="392"/>
      <c r="E17" s="392"/>
      <c r="F17" s="392"/>
      <c r="G17" s="392"/>
      <c r="H17" s="392"/>
      <c r="I17" s="392"/>
      <c r="J17" s="392"/>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93" t="s">
        <v>34</v>
      </c>
      <c r="B1" s="393"/>
      <c r="C1" s="393"/>
      <c r="D1" s="393"/>
      <c r="E1" s="393"/>
      <c r="F1" s="393"/>
      <c r="G1" s="393"/>
      <c r="H1" s="393"/>
      <c r="I1" s="393"/>
      <c r="J1" s="393"/>
    </row>
    <row r="2" spans="1:10" ht="45" customHeight="1" thickBot="1" x14ac:dyDescent="0.3">
      <c r="A2" s="393" t="s">
        <v>141</v>
      </c>
      <c r="B2" s="393"/>
      <c r="C2" s="394"/>
      <c r="D2" s="394"/>
      <c r="E2" s="394"/>
      <c r="F2" s="394"/>
      <c r="G2" s="394"/>
      <c r="H2" s="394"/>
      <c r="I2" s="394"/>
      <c r="J2" s="394"/>
    </row>
    <row r="3" spans="1:10" ht="51.75" customHeight="1" thickBot="1" x14ac:dyDescent="0.3">
      <c r="A3" s="395" t="s">
        <v>35</v>
      </c>
      <c r="B3" s="396"/>
      <c r="C3" s="399" t="s">
        <v>2</v>
      </c>
      <c r="D3" s="400"/>
      <c r="E3" s="400"/>
      <c r="F3" s="400"/>
      <c r="G3" s="400"/>
      <c r="H3" s="400"/>
      <c r="I3" s="400"/>
      <c r="J3" s="401"/>
    </row>
    <row r="4" spans="1:10" ht="48" customHeight="1" thickBot="1" x14ac:dyDescent="0.3">
      <c r="A4" s="397"/>
      <c r="B4" s="398"/>
      <c r="C4" s="103" t="s">
        <v>3</v>
      </c>
      <c r="D4" s="104" t="s">
        <v>4</v>
      </c>
      <c r="E4" s="104" t="s">
        <v>5</v>
      </c>
      <c r="F4" s="104" t="s">
        <v>6</v>
      </c>
      <c r="G4" s="104" t="s">
        <v>7</v>
      </c>
      <c r="H4" s="104" t="s">
        <v>8</v>
      </c>
      <c r="I4" s="105" t="s">
        <v>9</v>
      </c>
      <c r="J4" s="106" t="s">
        <v>10</v>
      </c>
    </row>
    <row r="5" spans="1:10" ht="25.5" customHeight="1" x14ac:dyDescent="0.25">
      <c r="A5" s="402" t="s">
        <v>11</v>
      </c>
      <c r="B5" s="61" t="s">
        <v>20</v>
      </c>
      <c r="C5" s="107">
        <v>647</v>
      </c>
      <c r="D5" s="107">
        <v>1090</v>
      </c>
      <c r="E5" s="107">
        <v>109</v>
      </c>
      <c r="F5" s="107">
        <v>115</v>
      </c>
      <c r="G5" s="107" t="s">
        <v>13</v>
      </c>
      <c r="H5" s="107" t="s">
        <v>13</v>
      </c>
      <c r="I5" s="108">
        <v>20</v>
      </c>
      <c r="J5" s="109">
        <f>SUM(C5:I5)</f>
        <v>1981</v>
      </c>
    </row>
    <row r="6" spans="1:10" ht="25.5" customHeight="1" x14ac:dyDescent="0.25">
      <c r="A6" s="403"/>
      <c r="B6" s="66" t="s">
        <v>30</v>
      </c>
      <c r="C6" s="76">
        <f>C5/C$11</f>
        <v>0.76749703440094896</v>
      </c>
      <c r="D6" s="76">
        <f>D5/D$11</f>
        <v>0.81954887218045114</v>
      </c>
      <c r="E6" s="76">
        <f>E5/E$11</f>
        <v>0.76223776223776218</v>
      </c>
      <c r="F6" s="76">
        <f>F5/F$11</f>
        <v>0.7931034482758621</v>
      </c>
      <c r="G6" s="76" t="s">
        <v>15</v>
      </c>
      <c r="H6" s="77" t="s">
        <v>15</v>
      </c>
      <c r="I6" s="78">
        <f>I5/I$11</f>
        <v>0.625</v>
      </c>
      <c r="J6" s="110">
        <f>J5/J$11</f>
        <v>0.79462494985960686</v>
      </c>
    </row>
    <row r="7" spans="1:10" ht="25.5" customHeight="1" x14ac:dyDescent="0.25">
      <c r="A7" s="404" t="s">
        <v>16</v>
      </c>
      <c r="B7" s="111" t="s">
        <v>20</v>
      </c>
      <c r="C7" s="112">
        <v>196</v>
      </c>
      <c r="D7" s="112">
        <v>240</v>
      </c>
      <c r="E7" s="112">
        <v>34</v>
      </c>
      <c r="F7" s="112">
        <v>30</v>
      </c>
      <c r="G7" s="112" t="s">
        <v>13</v>
      </c>
      <c r="H7" s="112" t="s">
        <v>13</v>
      </c>
      <c r="I7" s="113">
        <v>12</v>
      </c>
      <c r="J7" s="114">
        <f>SUM(C7:I7)</f>
        <v>512</v>
      </c>
    </row>
    <row r="8" spans="1:10" ht="25.5" customHeight="1" x14ac:dyDescent="0.25">
      <c r="A8" s="403"/>
      <c r="B8" s="66" t="s">
        <v>30</v>
      </c>
      <c r="C8" s="76">
        <f>C7/C$11</f>
        <v>0.23250296559905101</v>
      </c>
      <c r="D8" s="76">
        <f>D7/D$11</f>
        <v>0.18045112781954886</v>
      </c>
      <c r="E8" s="76">
        <f>E7/E$11</f>
        <v>0.23776223776223776</v>
      </c>
      <c r="F8" s="76">
        <f>F7/F$11</f>
        <v>0.20689655172413793</v>
      </c>
      <c r="G8" s="76" t="s">
        <v>15</v>
      </c>
      <c r="H8" s="77" t="s">
        <v>15</v>
      </c>
      <c r="I8" s="78">
        <f>I7/I$11</f>
        <v>0.375</v>
      </c>
      <c r="J8" s="110">
        <f>J7/J$11</f>
        <v>0.20537505014039309</v>
      </c>
    </row>
    <row r="9" spans="1:10" ht="25.5" customHeight="1" x14ac:dyDescent="0.25">
      <c r="A9" s="405" t="s">
        <v>17</v>
      </c>
      <c r="B9" s="71" t="s">
        <v>20</v>
      </c>
      <c r="C9" s="115">
        <v>0</v>
      </c>
      <c r="D9" s="115">
        <v>0</v>
      </c>
      <c r="E9" s="115">
        <v>0</v>
      </c>
      <c r="F9" s="115">
        <v>0</v>
      </c>
      <c r="G9" s="115" t="s">
        <v>13</v>
      </c>
      <c r="H9" s="115" t="s">
        <v>13</v>
      </c>
      <c r="I9" s="116">
        <v>0</v>
      </c>
      <c r="J9" s="117">
        <v>0</v>
      </c>
    </row>
    <row r="10" spans="1:10" ht="25.5" customHeight="1" thickBot="1" x14ac:dyDescent="0.3">
      <c r="A10" s="406"/>
      <c r="B10" s="84" t="s">
        <v>30</v>
      </c>
      <c r="C10" s="118">
        <f>C9/C$11</f>
        <v>0</v>
      </c>
      <c r="D10" s="118">
        <f>D9/D$11</f>
        <v>0</v>
      </c>
      <c r="E10" s="118">
        <f>E9/E$11</f>
        <v>0</v>
      </c>
      <c r="F10" s="118">
        <f>F9/F$11</f>
        <v>0</v>
      </c>
      <c r="G10" s="118" t="s">
        <v>15</v>
      </c>
      <c r="H10" s="118" t="s">
        <v>15</v>
      </c>
      <c r="I10" s="119">
        <f>I9/I$11</f>
        <v>0</v>
      </c>
      <c r="J10" s="119">
        <f>J9/J$11</f>
        <v>0</v>
      </c>
    </row>
    <row r="11" spans="1:10" ht="25.5" customHeight="1" x14ac:dyDescent="0.25">
      <c r="A11" s="395" t="s">
        <v>36</v>
      </c>
      <c r="B11" s="61" t="s">
        <v>20</v>
      </c>
      <c r="C11" s="120">
        <f>C5+C7+C9</f>
        <v>843</v>
      </c>
      <c r="D11" s="120">
        <f>D5+D7+D9</f>
        <v>1330</v>
      </c>
      <c r="E11" s="120">
        <f>E5+E7+E9</f>
        <v>143</v>
      </c>
      <c r="F11" s="120">
        <f>F5+F7+F9</f>
        <v>145</v>
      </c>
      <c r="G11" s="120" t="s">
        <v>13</v>
      </c>
      <c r="H11" s="120" t="s">
        <v>13</v>
      </c>
      <c r="I11" s="121">
        <f>I5+I7+I9</f>
        <v>32</v>
      </c>
      <c r="J11" s="122">
        <f>J5+J7+J9</f>
        <v>2493</v>
      </c>
    </row>
    <row r="12" spans="1:10" ht="25.5" customHeight="1" thickBot="1" x14ac:dyDescent="0.3">
      <c r="A12" s="407"/>
      <c r="B12" s="84" t="s">
        <v>30</v>
      </c>
      <c r="C12" s="86">
        <f t="shared" ref="C12:I12" si="0">C11/C$11</f>
        <v>1</v>
      </c>
      <c r="D12" s="86">
        <f t="shared" si="0"/>
        <v>1</v>
      </c>
      <c r="E12" s="86">
        <f t="shared" si="0"/>
        <v>1</v>
      </c>
      <c r="F12" s="86">
        <f t="shared" si="0"/>
        <v>1</v>
      </c>
      <c r="G12" s="86" t="s">
        <v>15</v>
      </c>
      <c r="H12" s="86" t="s">
        <v>15</v>
      </c>
      <c r="I12" s="88">
        <f t="shared" si="0"/>
        <v>1</v>
      </c>
      <c r="J12" s="123">
        <f>J11/J$11</f>
        <v>1</v>
      </c>
    </row>
    <row r="13" spans="1:10" ht="36" customHeight="1" thickBot="1" x14ac:dyDescent="0.3">
      <c r="A13" s="124"/>
      <c r="B13" s="90"/>
      <c r="C13" s="91"/>
      <c r="D13" s="91"/>
      <c r="E13" s="91"/>
      <c r="F13" s="91"/>
      <c r="G13" s="91"/>
      <c r="H13" s="91"/>
      <c r="I13" s="91"/>
      <c r="J13" s="91"/>
    </row>
    <row r="14" spans="1:10" ht="41.25" customHeight="1" thickBot="1" x14ac:dyDescent="0.3">
      <c r="A14" s="125" t="s">
        <v>19</v>
      </c>
      <c r="B14" s="126" t="s">
        <v>20</v>
      </c>
      <c r="C14" s="127">
        <v>0</v>
      </c>
      <c r="D14" s="127">
        <v>0</v>
      </c>
      <c r="E14" s="127">
        <v>0</v>
      </c>
      <c r="F14" s="127">
        <v>0</v>
      </c>
      <c r="G14" s="127" t="s">
        <v>13</v>
      </c>
      <c r="H14" s="127" t="s">
        <v>37</v>
      </c>
      <c r="I14" s="128">
        <v>0</v>
      </c>
      <c r="J14" s="129">
        <f>SUM(C14:I14)</f>
        <v>0</v>
      </c>
    </row>
    <row r="15" spans="1:10" ht="51" customHeight="1" thickBot="1" x14ac:dyDescent="0.3">
      <c r="A15" s="130" t="s">
        <v>38</v>
      </c>
      <c r="B15" s="126" t="s">
        <v>20</v>
      </c>
      <c r="C15" s="131">
        <f>+C11+C14</f>
        <v>843</v>
      </c>
      <c r="D15" s="131">
        <f>D5+D7+D9+D14</f>
        <v>1330</v>
      </c>
      <c r="E15" s="131">
        <f>E5+E7+E9+E14</f>
        <v>143</v>
      </c>
      <c r="F15" s="131">
        <f>F5+F7+F9+F14</f>
        <v>145</v>
      </c>
      <c r="G15" s="131" t="s">
        <v>37</v>
      </c>
      <c r="H15" s="131" t="s">
        <v>37</v>
      </c>
      <c r="I15" s="132">
        <f>I5+I7+I9+I14</f>
        <v>32</v>
      </c>
      <c r="J15" s="133">
        <f>SUM(C15:I15)</f>
        <v>2493</v>
      </c>
    </row>
    <row r="16" spans="1:10" ht="38.25" customHeight="1" thickBot="1" x14ac:dyDescent="0.3">
      <c r="A16" s="350"/>
      <c r="B16" s="90"/>
      <c r="C16" s="134"/>
      <c r="D16" s="134"/>
      <c r="E16" s="134"/>
      <c r="F16" s="134"/>
      <c r="G16" s="135"/>
      <c r="H16" s="134"/>
      <c r="I16" s="134"/>
      <c r="J16" s="136"/>
    </row>
    <row r="17" spans="1:10" ht="51" customHeight="1" thickBot="1" x14ac:dyDescent="0.3">
      <c r="A17" s="130" t="s">
        <v>39</v>
      </c>
      <c r="B17" s="137" t="s">
        <v>14</v>
      </c>
      <c r="C17" s="138">
        <f t="shared" ref="C17:J17" si="1">C15/C19</f>
        <v>0.45056119722073756</v>
      </c>
      <c r="D17" s="138">
        <f t="shared" si="1"/>
        <v>0.22777872923445797</v>
      </c>
      <c r="E17" s="138">
        <f t="shared" si="1"/>
        <v>0.57661290322580649</v>
      </c>
      <c r="F17" s="138">
        <f t="shared" si="1"/>
        <v>0.46925566343042069</v>
      </c>
      <c r="G17" s="139" t="s">
        <v>15</v>
      </c>
      <c r="H17" s="139" t="s">
        <v>15</v>
      </c>
      <c r="I17" s="140">
        <f t="shared" si="1"/>
        <v>0.38095238095238093</v>
      </c>
      <c r="J17" s="141">
        <f t="shared" si="1"/>
        <v>0.29852712250029939</v>
      </c>
    </row>
    <row r="18" spans="1:10" ht="37.5" customHeight="1" thickBot="1" x14ac:dyDescent="0.3">
      <c r="A18" s="124"/>
      <c r="B18" s="90"/>
      <c r="C18" s="91"/>
      <c r="D18" s="91"/>
      <c r="E18" s="91"/>
      <c r="F18" s="91"/>
      <c r="G18" s="91"/>
      <c r="H18" s="91"/>
      <c r="I18" s="91"/>
      <c r="J18" s="91"/>
    </row>
    <row r="19" spans="1:10" ht="51" customHeight="1" thickBot="1" x14ac:dyDescent="0.3">
      <c r="A19" s="130" t="s">
        <v>40</v>
      </c>
      <c r="B19" s="126" t="s">
        <v>20</v>
      </c>
      <c r="C19" s="131">
        <v>1871</v>
      </c>
      <c r="D19" s="131">
        <v>5839</v>
      </c>
      <c r="E19" s="131">
        <v>248</v>
      </c>
      <c r="F19" s="131">
        <v>309</v>
      </c>
      <c r="G19" s="131" t="s">
        <v>13</v>
      </c>
      <c r="H19" s="131" t="s">
        <v>13</v>
      </c>
      <c r="I19" s="132">
        <v>84</v>
      </c>
      <c r="J19" s="133">
        <f>SUM(C19:I19)</f>
        <v>8351</v>
      </c>
    </row>
    <row r="20" spans="1:10" ht="57.75" customHeight="1" thickBot="1" x14ac:dyDescent="0.3"/>
    <row r="21" spans="1:10" ht="49.5" customHeight="1" x14ac:dyDescent="0.25">
      <c r="A21" s="370" t="s">
        <v>22</v>
      </c>
      <c r="B21" s="371"/>
      <c r="C21" s="371"/>
      <c r="D21" s="93"/>
      <c r="E21" s="93"/>
      <c r="F21" s="93"/>
      <c r="G21" s="93"/>
      <c r="H21" s="93"/>
      <c r="I21" s="93"/>
      <c r="J21" s="94"/>
    </row>
    <row r="22" spans="1:10" ht="45" customHeight="1" x14ac:dyDescent="0.25">
      <c r="A22" s="388" t="s">
        <v>23</v>
      </c>
      <c r="B22" s="389"/>
      <c r="C22" s="45">
        <v>3</v>
      </c>
      <c r="D22" s="95">
        <v>7</v>
      </c>
      <c r="E22" s="95">
        <v>1</v>
      </c>
      <c r="F22" s="95">
        <v>1</v>
      </c>
      <c r="G22" s="95">
        <v>0</v>
      </c>
      <c r="H22" s="95">
        <v>0</v>
      </c>
      <c r="I22" s="95">
        <v>1</v>
      </c>
      <c r="J22" s="96">
        <f>SUM(C22:I22)</f>
        <v>13</v>
      </c>
    </row>
    <row r="23" spans="1:10" ht="45" customHeight="1" thickBot="1" x14ac:dyDescent="0.3">
      <c r="A23" s="390" t="s">
        <v>24</v>
      </c>
      <c r="B23" s="391"/>
      <c r="C23" s="97">
        <v>3</v>
      </c>
      <c r="D23" s="98">
        <v>14</v>
      </c>
      <c r="E23" s="98">
        <v>1</v>
      </c>
      <c r="F23" s="98">
        <v>1</v>
      </c>
      <c r="G23" s="98">
        <v>0</v>
      </c>
      <c r="H23" s="98">
        <v>1</v>
      </c>
      <c r="I23" s="99">
        <v>1</v>
      </c>
      <c r="J23" s="100">
        <f>SUM(C23:I23)</f>
        <v>21</v>
      </c>
    </row>
    <row r="24" spans="1:10" ht="31.5" customHeight="1" x14ac:dyDescent="0.25">
      <c r="A24" s="52" t="s">
        <v>25</v>
      </c>
      <c r="B24" s="53"/>
      <c r="C24" s="54"/>
      <c r="D24" s="54"/>
      <c r="E24" s="54"/>
      <c r="F24" s="54"/>
      <c r="G24" s="54"/>
      <c r="H24" s="54"/>
      <c r="I24" s="54"/>
      <c r="J24" s="54"/>
    </row>
    <row r="25" spans="1:10" ht="16.5" customHeight="1" x14ac:dyDescent="0.25">
      <c r="B25" s="53"/>
      <c r="C25" s="101"/>
      <c r="D25" s="101"/>
      <c r="E25" s="101"/>
      <c r="F25" s="101"/>
      <c r="G25" s="101"/>
      <c r="H25" s="101"/>
      <c r="I25" s="101"/>
      <c r="J25" s="101"/>
    </row>
    <row r="26" spans="1:10" ht="45" customHeight="1" x14ac:dyDescent="0.25">
      <c r="A26" s="392" t="s">
        <v>41</v>
      </c>
      <c r="B26" s="392"/>
      <c r="C26" s="392"/>
      <c r="D26" s="392"/>
      <c r="E26" s="392"/>
      <c r="F26" s="392"/>
      <c r="G26" s="392"/>
      <c r="H26" s="392"/>
      <c r="I26" s="392"/>
      <c r="J26" s="392"/>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5" customWidth="1"/>
    <col min="3" max="4" width="13.140625" style="55" customWidth="1"/>
    <col min="5" max="26" width="13.140625" customWidth="1"/>
    <col min="27" max="16384" width="11.42578125" style="142"/>
  </cols>
  <sheetData>
    <row r="1" spans="1:26" ht="58.5" customHeight="1" x14ac:dyDescent="0.25">
      <c r="A1" s="441" t="s">
        <v>42</v>
      </c>
      <c r="B1" s="441"/>
      <c r="C1" s="441"/>
      <c r="D1" s="441"/>
      <c r="E1" s="441"/>
      <c r="F1" s="441"/>
      <c r="G1" s="441"/>
      <c r="H1" s="441"/>
      <c r="I1" s="441"/>
      <c r="J1" s="441"/>
      <c r="K1" s="441"/>
      <c r="L1" s="441"/>
      <c r="M1" s="441"/>
      <c r="N1" s="441"/>
      <c r="O1" s="441"/>
      <c r="P1" s="441"/>
      <c r="Q1" s="441"/>
      <c r="R1" s="441"/>
      <c r="S1" s="441"/>
      <c r="T1" s="441"/>
      <c r="U1" s="441"/>
      <c r="V1" s="441"/>
      <c r="W1" s="441"/>
      <c r="X1" s="441"/>
      <c r="Y1" s="441"/>
      <c r="Z1" s="441"/>
    </row>
    <row r="2" spans="1:26" ht="32.25" thickBot="1" x14ac:dyDescent="0.3">
      <c r="A2" s="441" t="s">
        <v>143</v>
      </c>
      <c r="B2" s="442"/>
      <c r="C2" s="442"/>
      <c r="D2" s="442"/>
      <c r="E2" s="442"/>
      <c r="F2" s="442"/>
      <c r="G2" s="442"/>
      <c r="H2" s="442"/>
      <c r="I2" s="442"/>
      <c r="J2" s="442"/>
      <c r="K2" s="442"/>
      <c r="L2" s="442"/>
      <c r="M2" s="442"/>
      <c r="N2" s="442"/>
      <c r="O2" s="442"/>
      <c r="P2" s="442"/>
      <c r="Q2" s="442"/>
      <c r="R2" s="442"/>
      <c r="S2" s="442"/>
      <c r="T2" s="442"/>
      <c r="U2" s="442"/>
      <c r="V2" s="442"/>
      <c r="W2" s="442"/>
      <c r="X2" s="442"/>
      <c r="Y2" s="442"/>
      <c r="Z2" s="442"/>
    </row>
    <row r="3" spans="1:26" ht="51.75" customHeight="1" thickBot="1" x14ac:dyDescent="0.3">
      <c r="A3" s="443" t="s">
        <v>43</v>
      </c>
      <c r="B3" s="444"/>
      <c r="C3" s="449" t="s">
        <v>2</v>
      </c>
      <c r="D3" s="450"/>
      <c r="E3" s="450"/>
      <c r="F3" s="450"/>
      <c r="G3" s="450"/>
      <c r="H3" s="450"/>
      <c r="I3" s="450"/>
      <c r="J3" s="450"/>
      <c r="K3" s="450"/>
      <c r="L3" s="450"/>
      <c r="M3" s="450"/>
      <c r="N3" s="450"/>
      <c r="O3" s="450"/>
      <c r="P3" s="450"/>
      <c r="Q3" s="450"/>
      <c r="R3" s="450"/>
      <c r="S3" s="450"/>
      <c r="T3" s="450"/>
      <c r="U3" s="450"/>
      <c r="V3" s="450"/>
      <c r="W3" s="450"/>
      <c r="X3" s="450"/>
      <c r="Y3" s="450"/>
      <c r="Z3" s="451"/>
    </row>
    <row r="4" spans="1:26" ht="66" customHeight="1" x14ac:dyDescent="0.25">
      <c r="A4" s="445"/>
      <c r="B4" s="446"/>
      <c r="C4" s="434" t="s">
        <v>44</v>
      </c>
      <c r="D4" s="437"/>
      <c r="E4" s="438"/>
      <c r="F4" s="434" t="s">
        <v>4</v>
      </c>
      <c r="G4" s="437"/>
      <c r="H4" s="438"/>
      <c r="I4" s="436" t="s">
        <v>5</v>
      </c>
      <c r="J4" s="437"/>
      <c r="K4" s="438"/>
      <c r="L4" s="436" t="s">
        <v>6</v>
      </c>
      <c r="M4" s="437"/>
      <c r="N4" s="438"/>
      <c r="O4" s="436" t="s">
        <v>7</v>
      </c>
      <c r="P4" s="437"/>
      <c r="Q4" s="438"/>
      <c r="R4" s="434" t="s">
        <v>8</v>
      </c>
      <c r="S4" s="437"/>
      <c r="T4" s="438"/>
      <c r="U4" s="436" t="s">
        <v>9</v>
      </c>
      <c r="V4" s="437"/>
      <c r="W4" s="438"/>
      <c r="X4" s="436" t="s">
        <v>10</v>
      </c>
      <c r="Y4" s="437"/>
      <c r="Z4" s="438"/>
    </row>
    <row r="5" spans="1:26" ht="48" customHeight="1" thickBot="1" x14ac:dyDescent="0.3">
      <c r="A5" s="447"/>
      <c r="B5" s="448"/>
      <c r="C5" s="143" t="s">
        <v>11</v>
      </c>
      <c r="D5" s="144" t="s">
        <v>16</v>
      </c>
      <c r="E5" s="145" t="s">
        <v>45</v>
      </c>
      <c r="F5" s="143" t="s">
        <v>11</v>
      </c>
      <c r="G5" s="144" t="s">
        <v>16</v>
      </c>
      <c r="H5" s="145" t="s">
        <v>45</v>
      </c>
      <c r="I5" s="143" t="s">
        <v>11</v>
      </c>
      <c r="J5" s="144" t="s">
        <v>16</v>
      </c>
      <c r="K5" s="145" t="s">
        <v>45</v>
      </c>
      <c r="L5" s="143" t="s">
        <v>11</v>
      </c>
      <c r="M5" s="144" t="s">
        <v>16</v>
      </c>
      <c r="N5" s="145" t="s">
        <v>45</v>
      </c>
      <c r="O5" s="143" t="s">
        <v>11</v>
      </c>
      <c r="P5" s="144" t="s">
        <v>16</v>
      </c>
      <c r="Q5" s="145" t="s">
        <v>45</v>
      </c>
      <c r="R5" s="143" t="s">
        <v>11</v>
      </c>
      <c r="S5" s="144" t="s">
        <v>16</v>
      </c>
      <c r="T5" s="145" t="s">
        <v>45</v>
      </c>
      <c r="U5" s="143" t="s">
        <v>11</v>
      </c>
      <c r="V5" s="144" t="s">
        <v>16</v>
      </c>
      <c r="W5" s="145" t="s">
        <v>45</v>
      </c>
      <c r="X5" s="143" t="s">
        <v>11</v>
      </c>
      <c r="Y5" s="144" t="s">
        <v>16</v>
      </c>
      <c r="Z5" s="145" t="s">
        <v>45</v>
      </c>
    </row>
    <row r="6" spans="1:26" ht="34.5" customHeight="1" x14ac:dyDescent="0.25">
      <c r="A6" s="439" t="s">
        <v>46</v>
      </c>
      <c r="B6" s="146" t="s">
        <v>12</v>
      </c>
      <c r="C6" s="147">
        <v>2</v>
      </c>
      <c r="D6" s="148">
        <v>0</v>
      </c>
      <c r="E6" s="149">
        <f>+D6+C6</f>
        <v>2</v>
      </c>
      <c r="F6" s="147">
        <v>7</v>
      </c>
      <c r="G6" s="148">
        <v>2</v>
      </c>
      <c r="H6" s="149">
        <f>+G6+F6</f>
        <v>9</v>
      </c>
      <c r="I6" s="147" t="s">
        <v>13</v>
      </c>
      <c r="J6" s="148" t="s">
        <v>13</v>
      </c>
      <c r="K6" s="149" t="s">
        <v>13</v>
      </c>
      <c r="L6" s="147">
        <v>2</v>
      </c>
      <c r="M6" s="148">
        <v>0</v>
      </c>
      <c r="N6" s="149">
        <f>+M6+L6</f>
        <v>2</v>
      </c>
      <c r="O6" s="147" t="s">
        <v>13</v>
      </c>
      <c r="P6" s="148" t="s">
        <v>13</v>
      </c>
      <c r="Q6" s="149" t="s">
        <v>13</v>
      </c>
      <c r="R6" s="147" t="s">
        <v>13</v>
      </c>
      <c r="S6" s="148" t="s">
        <v>13</v>
      </c>
      <c r="T6" s="149" t="s">
        <v>13</v>
      </c>
      <c r="U6" s="147">
        <v>0</v>
      </c>
      <c r="V6" s="148">
        <v>0</v>
      </c>
      <c r="W6" s="149">
        <f>+V6+U6</f>
        <v>0</v>
      </c>
      <c r="X6" s="147">
        <f>+C6+F6+L6+U6</f>
        <v>11</v>
      </c>
      <c r="Y6" s="148">
        <f>+D6+G6+M6+V6</f>
        <v>2</v>
      </c>
      <c r="Z6" s="149">
        <f>+Y6+X6</f>
        <v>13</v>
      </c>
    </row>
    <row r="7" spans="1:26" ht="31.9" customHeight="1" x14ac:dyDescent="0.25">
      <c r="A7" s="432"/>
      <c r="B7" s="150" t="s">
        <v>14</v>
      </c>
      <c r="C7" s="151">
        <f t="shared" ref="C7:Z21" si="0">C6/C$28</f>
        <v>1.5105740181268882E-3</v>
      </c>
      <c r="D7" s="152">
        <f t="shared" si="0"/>
        <v>0</v>
      </c>
      <c r="E7" s="153">
        <f t="shared" si="0"/>
        <v>1.2048192771084338E-3</v>
      </c>
      <c r="F7" s="151">
        <f t="shared" si="0"/>
        <v>1.5737410071942446E-3</v>
      </c>
      <c r="G7" s="152">
        <f t="shared" si="0"/>
        <v>2.1482277121374865E-3</v>
      </c>
      <c r="H7" s="153">
        <f t="shared" si="0"/>
        <v>1.6731734523145567E-3</v>
      </c>
      <c r="I7" s="151" t="s">
        <v>15</v>
      </c>
      <c r="J7" s="152" t="s">
        <v>15</v>
      </c>
      <c r="K7" s="153" t="s">
        <v>15</v>
      </c>
      <c r="L7" s="151">
        <f t="shared" si="0"/>
        <v>8.5836909871244635E-3</v>
      </c>
      <c r="M7" s="152">
        <f t="shared" si="0"/>
        <v>0</v>
      </c>
      <c r="N7" s="153">
        <f t="shared" si="0"/>
        <v>6.8259385665529011E-3</v>
      </c>
      <c r="O7" s="151" t="s">
        <v>15</v>
      </c>
      <c r="P7" s="152" t="s">
        <v>15</v>
      </c>
      <c r="Q7" s="153" t="s">
        <v>15</v>
      </c>
      <c r="R7" s="151" t="s">
        <v>15</v>
      </c>
      <c r="S7" s="152" t="s">
        <v>15</v>
      </c>
      <c r="T7" s="153" t="s">
        <v>15</v>
      </c>
      <c r="U7" s="151">
        <f t="shared" si="0"/>
        <v>0</v>
      </c>
      <c r="V7" s="152">
        <f t="shared" si="0"/>
        <v>0</v>
      </c>
      <c r="W7" s="153">
        <f t="shared" si="0"/>
        <v>0</v>
      </c>
      <c r="X7" s="151">
        <f t="shared" si="0"/>
        <v>1.8169805087545426E-3</v>
      </c>
      <c r="Y7" s="152">
        <f t="shared" si="0"/>
        <v>1.4814814814814814E-3</v>
      </c>
      <c r="Z7" s="153">
        <f t="shared" si="0"/>
        <v>1.7558076715289033E-3</v>
      </c>
    </row>
    <row r="8" spans="1:26" ht="28.5" customHeight="1" x14ac:dyDescent="0.25">
      <c r="A8" s="440" t="s">
        <v>47</v>
      </c>
      <c r="B8" s="154" t="s">
        <v>12</v>
      </c>
      <c r="C8" s="155">
        <v>160</v>
      </c>
      <c r="D8" s="156">
        <v>56</v>
      </c>
      <c r="E8" s="157">
        <f>+D8+C8</f>
        <v>216</v>
      </c>
      <c r="F8" s="155">
        <v>370</v>
      </c>
      <c r="G8" s="156">
        <v>67</v>
      </c>
      <c r="H8" s="157">
        <f>+G8+F8</f>
        <v>437</v>
      </c>
      <c r="I8" s="155" t="s">
        <v>13</v>
      </c>
      <c r="J8" s="156" t="s">
        <v>13</v>
      </c>
      <c r="K8" s="157" t="s">
        <v>13</v>
      </c>
      <c r="L8" s="155">
        <v>42</v>
      </c>
      <c r="M8" s="156">
        <v>10</v>
      </c>
      <c r="N8" s="157">
        <f>+M8+L8</f>
        <v>52</v>
      </c>
      <c r="O8" s="155" t="s">
        <v>13</v>
      </c>
      <c r="P8" s="156" t="s">
        <v>13</v>
      </c>
      <c r="Q8" s="157" t="s">
        <v>13</v>
      </c>
      <c r="R8" s="155" t="s">
        <v>13</v>
      </c>
      <c r="S8" s="156" t="s">
        <v>13</v>
      </c>
      <c r="T8" s="157" t="s">
        <v>13</v>
      </c>
      <c r="U8" s="155">
        <v>11</v>
      </c>
      <c r="V8" s="156">
        <v>10</v>
      </c>
      <c r="W8" s="157">
        <f>+V8+U8</f>
        <v>21</v>
      </c>
      <c r="X8" s="155">
        <f>+C8+F8+L8+U8</f>
        <v>583</v>
      </c>
      <c r="Y8" s="156">
        <f>+D8+G8+M8+V8</f>
        <v>143</v>
      </c>
      <c r="Z8" s="157">
        <f>+Y8+X8</f>
        <v>726</v>
      </c>
    </row>
    <row r="9" spans="1:26" ht="31.5" customHeight="1" x14ac:dyDescent="0.25">
      <c r="A9" s="432"/>
      <c r="B9" s="150" t="s">
        <v>14</v>
      </c>
      <c r="C9" s="151">
        <f t="shared" ref="C9:Y9" si="1">C8/C$28</f>
        <v>0.12084592145015106</v>
      </c>
      <c r="D9" s="152">
        <f t="shared" si="1"/>
        <v>0.16666666666666666</v>
      </c>
      <c r="E9" s="153">
        <f t="shared" si="1"/>
        <v>0.13012048192771083</v>
      </c>
      <c r="F9" s="151">
        <f t="shared" si="1"/>
        <v>8.3183453237410068E-2</v>
      </c>
      <c r="G9" s="152">
        <f t="shared" si="1"/>
        <v>7.1965628356605804E-2</v>
      </c>
      <c r="H9" s="153">
        <f t="shared" si="1"/>
        <v>8.1241866517940131E-2</v>
      </c>
      <c r="I9" s="151" t="s">
        <v>15</v>
      </c>
      <c r="J9" s="152" t="s">
        <v>15</v>
      </c>
      <c r="K9" s="153" t="s">
        <v>15</v>
      </c>
      <c r="L9" s="151">
        <f t="shared" si="1"/>
        <v>0.18025751072961374</v>
      </c>
      <c r="M9" s="152">
        <f t="shared" si="1"/>
        <v>0.16666666666666666</v>
      </c>
      <c r="N9" s="153">
        <f t="shared" si="1"/>
        <v>0.17747440273037543</v>
      </c>
      <c r="O9" s="151" t="s">
        <v>15</v>
      </c>
      <c r="P9" s="152" t="s">
        <v>15</v>
      </c>
      <c r="Q9" s="153" t="s">
        <v>15</v>
      </c>
      <c r="R9" s="151" t="s">
        <v>15</v>
      </c>
      <c r="S9" s="152" t="s">
        <v>15</v>
      </c>
      <c r="T9" s="153" t="s">
        <v>15</v>
      </c>
      <c r="U9" s="151">
        <f t="shared" si="1"/>
        <v>0.22448979591836735</v>
      </c>
      <c r="V9" s="152">
        <f t="shared" si="1"/>
        <v>0.43478260869565216</v>
      </c>
      <c r="W9" s="153">
        <f t="shared" si="1"/>
        <v>0.29166666666666669</v>
      </c>
      <c r="X9" s="151">
        <f t="shared" si="1"/>
        <v>9.6299966963990749E-2</v>
      </c>
      <c r="Y9" s="152">
        <f t="shared" si="1"/>
        <v>0.10592592592592592</v>
      </c>
      <c r="Z9" s="153">
        <f t="shared" si="0"/>
        <v>9.8055105348460292E-2</v>
      </c>
    </row>
    <row r="10" spans="1:26" ht="31.5" customHeight="1" x14ac:dyDescent="0.25">
      <c r="A10" s="440" t="s">
        <v>48</v>
      </c>
      <c r="B10" s="154" t="s">
        <v>12</v>
      </c>
      <c r="C10" s="155">
        <v>151</v>
      </c>
      <c r="D10" s="156">
        <v>35</v>
      </c>
      <c r="E10" s="157">
        <f>+D10+C10</f>
        <v>186</v>
      </c>
      <c r="F10" s="155">
        <v>532</v>
      </c>
      <c r="G10" s="156">
        <v>84</v>
      </c>
      <c r="H10" s="157">
        <f>+G10+F10</f>
        <v>616</v>
      </c>
      <c r="I10" s="155" t="s">
        <v>13</v>
      </c>
      <c r="J10" s="156" t="s">
        <v>13</v>
      </c>
      <c r="K10" s="157" t="s">
        <v>13</v>
      </c>
      <c r="L10" s="155">
        <v>27</v>
      </c>
      <c r="M10" s="156">
        <v>7</v>
      </c>
      <c r="N10" s="157">
        <f>+M10+L10</f>
        <v>34</v>
      </c>
      <c r="O10" s="155" t="s">
        <v>13</v>
      </c>
      <c r="P10" s="156" t="s">
        <v>13</v>
      </c>
      <c r="Q10" s="157" t="s">
        <v>13</v>
      </c>
      <c r="R10" s="155" t="s">
        <v>13</v>
      </c>
      <c r="S10" s="156" t="s">
        <v>13</v>
      </c>
      <c r="T10" s="157" t="s">
        <v>13</v>
      </c>
      <c r="U10" s="155">
        <v>1</v>
      </c>
      <c r="V10" s="156">
        <v>0</v>
      </c>
      <c r="W10" s="157">
        <f>+V10+U10</f>
        <v>1</v>
      </c>
      <c r="X10" s="155">
        <f>+C10+F10+L10+U10</f>
        <v>711</v>
      </c>
      <c r="Y10" s="156">
        <f>+D10+G10+M10+V10</f>
        <v>126</v>
      </c>
      <c r="Z10" s="157">
        <f>+Y10+X10</f>
        <v>837</v>
      </c>
    </row>
    <row r="11" spans="1:26" ht="31.5" customHeight="1" x14ac:dyDescent="0.25">
      <c r="A11" s="432"/>
      <c r="B11" s="150" t="s">
        <v>14</v>
      </c>
      <c r="C11" s="151">
        <f t="shared" ref="C11:Y11" si="2">C10/C$28</f>
        <v>0.11404833836858005</v>
      </c>
      <c r="D11" s="152">
        <f t="shared" si="2"/>
        <v>0.10416666666666667</v>
      </c>
      <c r="E11" s="153">
        <f t="shared" si="2"/>
        <v>0.11204819277108434</v>
      </c>
      <c r="F11" s="151">
        <f t="shared" si="2"/>
        <v>0.1196043165467626</v>
      </c>
      <c r="G11" s="152">
        <f t="shared" si="2"/>
        <v>9.0225563909774431E-2</v>
      </c>
      <c r="H11" s="153">
        <f t="shared" si="2"/>
        <v>0.11451942740286299</v>
      </c>
      <c r="I11" s="151" t="s">
        <v>15</v>
      </c>
      <c r="J11" s="152" t="s">
        <v>15</v>
      </c>
      <c r="K11" s="153" t="s">
        <v>15</v>
      </c>
      <c r="L11" s="151">
        <f t="shared" si="2"/>
        <v>0.11587982832618025</v>
      </c>
      <c r="M11" s="152">
        <f t="shared" si="2"/>
        <v>0.11666666666666667</v>
      </c>
      <c r="N11" s="153">
        <f t="shared" si="2"/>
        <v>0.11604095563139932</v>
      </c>
      <c r="O11" s="151" t="s">
        <v>15</v>
      </c>
      <c r="P11" s="152" t="s">
        <v>15</v>
      </c>
      <c r="Q11" s="153" t="s">
        <v>15</v>
      </c>
      <c r="R11" s="151" t="s">
        <v>15</v>
      </c>
      <c r="S11" s="152" t="s">
        <v>15</v>
      </c>
      <c r="T11" s="153" t="s">
        <v>15</v>
      </c>
      <c r="U11" s="151">
        <f t="shared" si="2"/>
        <v>2.0408163265306121E-2</v>
      </c>
      <c r="V11" s="152">
        <f t="shared" si="2"/>
        <v>0</v>
      </c>
      <c r="W11" s="153">
        <f t="shared" si="2"/>
        <v>1.3888888888888888E-2</v>
      </c>
      <c r="X11" s="151">
        <f t="shared" si="2"/>
        <v>0.1174430128840436</v>
      </c>
      <c r="Y11" s="152">
        <f t="shared" si="2"/>
        <v>9.3333333333333338E-2</v>
      </c>
      <c r="Z11" s="153">
        <f t="shared" si="0"/>
        <v>0.11304700162074555</v>
      </c>
    </row>
    <row r="12" spans="1:26" ht="31.5" customHeight="1" x14ac:dyDescent="0.25">
      <c r="A12" s="432" t="s">
        <v>49</v>
      </c>
      <c r="B12" s="154" t="s">
        <v>12</v>
      </c>
      <c r="C12" s="155">
        <v>165</v>
      </c>
      <c r="D12" s="156">
        <v>49</v>
      </c>
      <c r="E12" s="157">
        <f>+D12+C12</f>
        <v>214</v>
      </c>
      <c r="F12" s="155">
        <v>629</v>
      </c>
      <c r="G12" s="156">
        <v>110</v>
      </c>
      <c r="H12" s="157">
        <f>+G12+F12</f>
        <v>739</v>
      </c>
      <c r="I12" s="155" t="s">
        <v>13</v>
      </c>
      <c r="J12" s="156" t="s">
        <v>13</v>
      </c>
      <c r="K12" s="157" t="s">
        <v>13</v>
      </c>
      <c r="L12" s="155">
        <v>28</v>
      </c>
      <c r="M12" s="156">
        <v>7</v>
      </c>
      <c r="N12" s="157">
        <f>+M12+L12</f>
        <v>35</v>
      </c>
      <c r="O12" s="155" t="s">
        <v>13</v>
      </c>
      <c r="P12" s="156" t="s">
        <v>13</v>
      </c>
      <c r="Q12" s="157" t="s">
        <v>13</v>
      </c>
      <c r="R12" s="155" t="s">
        <v>13</v>
      </c>
      <c r="S12" s="156" t="s">
        <v>13</v>
      </c>
      <c r="T12" s="157" t="s">
        <v>13</v>
      </c>
      <c r="U12" s="155">
        <v>3</v>
      </c>
      <c r="V12" s="156">
        <v>4</v>
      </c>
      <c r="W12" s="157">
        <f>+V12+U12</f>
        <v>7</v>
      </c>
      <c r="X12" s="155">
        <f>+C12+F12+L12+U12</f>
        <v>825</v>
      </c>
      <c r="Y12" s="156">
        <f>+D12+G12+M12+V12</f>
        <v>170</v>
      </c>
      <c r="Z12" s="157">
        <f>+Y12+X12</f>
        <v>995</v>
      </c>
    </row>
    <row r="13" spans="1:26" ht="31.5" customHeight="1" thickBot="1" x14ac:dyDescent="0.3">
      <c r="A13" s="432"/>
      <c r="B13" s="150" t="s">
        <v>14</v>
      </c>
      <c r="C13" s="151">
        <f t="shared" ref="C13:Y13" si="3">C12/C$28</f>
        <v>0.12462235649546828</v>
      </c>
      <c r="D13" s="152">
        <f t="shared" si="3"/>
        <v>0.14583333333333334</v>
      </c>
      <c r="E13" s="153">
        <f t="shared" si="3"/>
        <v>0.12891566265060242</v>
      </c>
      <c r="F13" s="151">
        <f t="shared" si="3"/>
        <v>0.14141187050359713</v>
      </c>
      <c r="G13" s="152">
        <f t="shared" si="3"/>
        <v>0.11815252416756176</v>
      </c>
      <c r="H13" s="153">
        <f t="shared" si="3"/>
        <v>0.13738613125116192</v>
      </c>
      <c r="I13" s="151" t="s">
        <v>15</v>
      </c>
      <c r="J13" s="152" t="s">
        <v>15</v>
      </c>
      <c r="K13" s="153" t="s">
        <v>15</v>
      </c>
      <c r="L13" s="151">
        <f t="shared" si="3"/>
        <v>0.12017167381974249</v>
      </c>
      <c r="M13" s="152">
        <f t="shared" si="3"/>
        <v>0.11666666666666667</v>
      </c>
      <c r="N13" s="153">
        <f t="shared" si="3"/>
        <v>0.11945392491467577</v>
      </c>
      <c r="O13" s="151" t="s">
        <v>15</v>
      </c>
      <c r="P13" s="152" t="s">
        <v>15</v>
      </c>
      <c r="Q13" s="153" t="s">
        <v>15</v>
      </c>
      <c r="R13" s="151" t="s">
        <v>15</v>
      </c>
      <c r="S13" s="152" t="s">
        <v>15</v>
      </c>
      <c r="T13" s="153" t="s">
        <v>15</v>
      </c>
      <c r="U13" s="151">
        <f t="shared" si="3"/>
        <v>6.1224489795918366E-2</v>
      </c>
      <c r="V13" s="152">
        <f t="shared" si="3"/>
        <v>0.17391304347826086</v>
      </c>
      <c r="W13" s="153">
        <f t="shared" si="3"/>
        <v>9.7222222222222224E-2</v>
      </c>
      <c r="X13" s="151">
        <f t="shared" si="3"/>
        <v>0.13627353815659068</v>
      </c>
      <c r="Y13" s="152">
        <f t="shared" si="3"/>
        <v>0.12592592592592591</v>
      </c>
      <c r="Z13" s="153">
        <f t="shared" si="0"/>
        <v>0.13438681793625068</v>
      </c>
    </row>
    <row r="14" spans="1:26" ht="31.5" customHeight="1" x14ac:dyDescent="0.25">
      <c r="A14" s="432" t="s">
        <v>50</v>
      </c>
      <c r="B14" s="154" t="s">
        <v>12</v>
      </c>
      <c r="C14" s="155">
        <v>220</v>
      </c>
      <c r="D14" s="156">
        <v>33</v>
      </c>
      <c r="E14" s="157">
        <f>+D14+C14</f>
        <v>253</v>
      </c>
      <c r="F14" s="155">
        <v>666</v>
      </c>
      <c r="G14" s="156">
        <v>115</v>
      </c>
      <c r="H14" s="157">
        <f>+G14+F14</f>
        <v>781</v>
      </c>
      <c r="I14" s="155" t="s">
        <v>13</v>
      </c>
      <c r="J14" s="156" t="s">
        <v>13</v>
      </c>
      <c r="K14" s="157" t="s">
        <v>13</v>
      </c>
      <c r="L14" s="155">
        <v>39</v>
      </c>
      <c r="M14" s="156">
        <v>13</v>
      </c>
      <c r="N14" s="157">
        <f>+M14+L14</f>
        <v>52</v>
      </c>
      <c r="O14" s="155" t="s">
        <v>13</v>
      </c>
      <c r="P14" s="156" t="s">
        <v>13</v>
      </c>
      <c r="Q14" s="157" t="s">
        <v>13</v>
      </c>
      <c r="R14" s="155" t="s">
        <v>13</v>
      </c>
      <c r="S14" s="156" t="s">
        <v>13</v>
      </c>
      <c r="T14" s="157" t="s">
        <v>13</v>
      </c>
      <c r="U14" s="155">
        <v>9</v>
      </c>
      <c r="V14" s="156">
        <v>3</v>
      </c>
      <c r="W14" s="157">
        <f>+V14+U14</f>
        <v>12</v>
      </c>
      <c r="X14" s="147">
        <f>+C14+F14+L14+U14</f>
        <v>934</v>
      </c>
      <c r="Y14" s="148">
        <f>+D14+G14+M14+V14</f>
        <v>164</v>
      </c>
      <c r="Z14" s="149">
        <f>+Y14+X14</f>
        <v>1098</v>
      </c>
    </row>
    <row r="15" spans="1:26" ht="31.5" customHeight="1" x14ac:dyDescent="0.25">
      <c r="A15" s="432"/>
      <c r="B15" s="150" t="s">
        <v>14</v>
      </c>
      <c r="C15" s="151">
        <f t="shared" ref="C15:Y15" si="4">C14/C$28</f>
        <v>0.16616314199395771</v>
      </c>
      <c r="D15" s="152">
        <f t="shared" si="4"/>
        <v>9.8214285714285712E-2</v>
      </c>
      <c r="E15" s="153">
        <f t="shared" si="4"/>
        <v>0.15240963855421688</v>
      </c>
      <c r="F15" s="151">
        <f t="shared" si="4"/>
        <v>0.14973021582733814</v>
      </c>
      <c r="G15" s="152">
        <f t="shared" si="4"/>
        <v>0.12352309344790548</v>
      </c>
      <c r="H15" s="153">
        <f t="shared" si="4"/>
        <v>0.14519427402862986</v>
      </c>
      <c r="I15" s="151" t="s">
        <v>15</v>
      </c>
      <c r="J15" s="152" t="s">
        <v>15</v>
      </c>
      <c r="K15" s="153" t="s">
        <v>15</v>
      </c>
      <c r="L15" s="151">
        <f t="shared" si="4"/>
        <v>0.16738197424892703</v>
      </c>
      <c r="M15" s="152">
        <f t="shared" si="4"/>
        <v>0.21666666666666667</v>
      </c>
      <c r="N15" s="153">
        <f t="shared" si="4"/>
        <v>0.17747440273037543</v>
      </c>
      <c r="O15" s="151" t="s">
        <v>15</v>
      </c>
      <c r="P15" s="152" t="s">
        <v>15</v>
      </c>
      <c r="Q15" s="153" t="s">
        <v>15</v>
      </c>
      <c r="R15" s="151" t="s">
        <v>15</v>
      </c>
      <c r="S15" s="152" t="s">
        <v>15</v>
      </c>
      <c r="T15" s="153" t="s">
        <v>15</v>
      </c>
      <c r="U15" s="151">
        <f t="shared" si="4"/>
        <v>0.18367346938775511</v>
      </c>
      <c r="V15" s="152">
        <f t="shared" si="4"/>
        <v>0.13043478260869565</v>
      </c>
      <c r="W15" s="153">
        <f t="shared" si="4"/>
        <v>0.16666666666666666</v>
      </c>
      <c r="X15" s="151">
        <f t="shared" si="4"/>
        <v>0.1542781631978857</v>
      </c>
      <c r="Y15" s="152">
        <f t="shared" si="4"/>
        <v>0.12148148148148148</v>
      </c>
      <c r="Z15" s="153">
        <f t="shared" si="0"/>
        <v>0.14829821717990274</v>
      </c>
    </row>
    <row r="16" spans="1:26" ht="31.5" customHeight="1" x14ac:dyDescent="0.25">
      <c r="A16" s="432" t="s">
        <v>51</v>
      </c>
      <c r="B16" s="154" t="s">
        <v>12</v>
      </c>
      <c r="C16" s="155">
        <v>204</v>
      </c>
      <c r="D16" s="156">
        <v>62</v>
      </c>
      <c r="E16" s="157">
        <f>+D16+C16</f>
        <v>266</v>
      </c>
      <c r="F16" s="155">
        <v>599</v>
      </c>
      <c r="G16" s="156">
        <v>116</v>
      </c>
      <c r="H16" s="157">
        <f>+G16+F16</f>
        <v>715</v>
      </c>
      <c r="I16" s="155" t="s">
        <v>13</v>
      </c>
      <c r="J16" s="156" t="s">
        <v>13</v>
      </c>
      <c r="K16" s="157" t="s">
        <v>13</v>
      </c>
      <c r="L16" s="155">
        <v>30</v>
      </c>
      <c r="M16" s="156">
        <v>7</v>
      </c>
      <c r="N16" s="157">
        <f>+M16+L16</f>
        <v>37</v>
      </c>
      <c r="O16" s="155" t="s">
        <v>13</v>
      </c>
      <c r="P16" s="156" t="s">
        <v>13</v>
      </c>
      <c r="Q16" s="157" t="s">
        <v>13</v>
      </c>
      <c r="R16" s="155" t="s">
        <v>13</v>
      </c>
      <c r="S16" s="156" t="s">
        <v>13</v>
      </c>
      <c r="T16" s="157" t="s">
        <v>13</v>
      </c>
      <c r="U16" s="155">
        <v>4</v>
      </c>
      <c r="V16" s="156">
        <v>2</v>
      </c>
      <c r="W16" s="157">
        <f>+V16+U16</f>
        <v>6</v>
      </c>
      <c r="X16" s="155">
        <f>+C16+F16+L16+U16</f>
        <v>837</v>
      </c>
      <c r="Y16" s="156">
        <f>+D16+G16+M16+V16</f>
        <v>187</v>
      </c>
      <c r="Z16" s="157">
        <f>+Y16+X16</f>
        <v>1024</v>
      </c>
    </row>
    <row r="17" spans="1:26" ht="31.5" customHeight="1" x14ac:dyDescent="0.25">
      <c r="A17" s="432"/>
      <c r="B17" s="150" t="s">
        <v>14</v>
      </c>
      <c r="C17" s="151">
        <f t="shared" ref="C17:Y17" si="5">C16/C$28</f>
        <v>0.15407854984894259</v>
      </c>
      <c r="D17" s="152">
        <f t="shared" si="5"/>
        <v>0.18452380952380953</v>
      </c>
      <c r="E17" s="153">
        <f t="shared" si="5"/>
        <v>0.16024096385542169</v>
      </c>
      <c r="F17" s="151">
        <f t="shared" si="5"/>
        <v>0.13466726618705036</v>
      </c>
      <c r="G17" s="152">
        <f t="shared" si="5"/>
        <v>0.12459720730397422</v>
      </c>
      <c r="H17" s="153">
        <f t="shared" si="5"/>
        <v>0.1329243353783231</v>
      </c>
      <c r="I17" s="151" t="s">
        <v>15</v>
      </c>
      <c r="J17" s="152" t="s">
        <v>15</v>
      </c>
      <c r="K17" s="153" t="s">
        <v>15</v>
      </c>
      <c r="L17" s="151">
        <f t="shared" si="5"/>
        <v>0.12875536480686695</v>
      </c>
      <c r="M17" s="152">
        <f t="shared" si="5"/>
        <v>0.11666666666666667</v>
      </c>
      <c r="N17" s="153">
        <f t="shared" si="5"/>
        <v>0.12627986348122866</v>
      </c>
      <c r="O17" s="151" t="s">
        <v>15</v>
      </c>
      <c r="P17" s="152" t="s">
        <v>15</v>
      </c>
      <c r="Q17" s="153" t="s">
        <v>15</v>
      </c>
      <c r="R17" s="151" t="s">
        <v>15</v>
      </c>
      <c r="S17" s="152" t="s">
        <v>15</v>
      </c>
      <c r="T17" s="153" t="s">
        <v>15</v>
      </c>
      <c r="U17" s="151">
        <f t="shared" si="5"/>
        <v>8.1632653061224483E-2</v>
      </c>
      <c r="V17" s="152">
        <f t="shared" si="5"/>
        <v>8.6956521739130432E-2</v>
      </c>
      <c r="W17" s="153">
        <f t="shared" si="5"/>
        <v>8.3333333333333329E-2</v>
      </c>
      <c r="X17" s="151">
        <f t="shared" si="5"/>
        <v>0.13825569871159563</v>
      </c>
      <c r="Y17" s="152">
        <f t="shared" si="5"/>
        <v>0.13851851851851851</v>
      </c>
      <c r="Z17" s="153">
        <f t="shared" si="0"/>
        <v>0.13830361966504592</v>
      </c>
    </row>
    <row r="18" spans="1:26" ht="31.5" customHeight="1" x14ac:dyDescent="0.25">
      <c r="A18" s="432" t="s">
        <v>52</v>
      </c>
      <c r="B18" s="154" t="s">
        <v>12</v>
      </c>
      <c r="C18" s="155">
        <v>229</v>
      </c>
      <c r="D18" s="156">
        <v>42</v>
      </c>
      <c r="E18" s="157">
        <f>+D18+C18</f>
        <v>271</v>
      </c>
      <c r="F18" s="155">
        <v>610</v>
      </c>
      <c r="G18" s="156">
        <v>127</v>
      </c>
      <c r="H18" s="157">
        <f>+G18+F18</f>
        <v>737</v>
      </c>
      <c r="I18" s="155" t="s">
        <v>13</v>
      </c>
      <c r="J18" s="156" t="s">
        <v>13</v>
      </c>
      <c r="K18" s="157" t="s">
        <v>13</v>
      </c>
      <c r="L18" s="155">
        <v>20</v>
      </c>
      <c r="M18" s="156">
        <v>5</v>
      </c>
      <c r="N18" s="157">
        <f>+M18+L18</f>
        <v>25</v>
      </c>
      <c r="O18" s="155" t="s">
        <v>13</v>
      </c>
      <c r="P18" s="156" t="s">
        <v>13</v>
      </c>
      <c r="Q18" s="157" t="s">
        <v>13</v>
      </c>
      <c r="R18" s="155" t="s">
        <v>13</v>
      </c>
      <c r="S18" s="156" t="s">
        <v>13</v>
      </c>
      <c r="T18" s="157" t="s">
        <v>13</v>
      </c>
      <c r="U18" s="155">
        <v>10</v>
      </c>
      <c r="V18" s="156">
        <v>0</v>
      </c>
      <c r="W18" s="157">
        <f>+V18+U18</f>
        <v>10</v>
      </c>
      <c r="X18" s="155">
        <f>+C18+F18+L18+U18</f>
        <v>869</v>
      </c>
      <c r="Y18" s="156">
        <f>+D18+G18+M18+V18</f>
        <v>174</v>
      </c>
      <c r="Z18" s="157">
        <f>+Y18+X18</f>
        <v>1043</v>
      </c>
    </row>
    <row r="19" spans="1:26" ht="31.5" customHeight="1" x14ac:dyDescent="0.25">
      <c r="A19" s="432"/>
      <c r="B19" s="150" t="s">
        <v>14</v>
      </c>
      <c r="C19" s="151">
        <f t="shared" ref="C19:Y19" si="6">C18/C$28</f>
        <v>0.1729607250755287</v>
      </c>
      <c r="D19" s="152">
        <f t="shared" si="6"/>
        <v>0.125</v>
      </c>
      <c r="E19" s="153">
        <f t="shared" si="6"/>
        <v>0.16325301204819276</v>
      </c>
      <c r="F19" s="151">
        <f t="shared" si="6"/>
        <v>0.13714028776978418</v>
      </c>
      <c r="G19" s="152">
        <f t="shared" si="6"/>
        <v>0.13641245972073041</v>
      </c>
      <c r="H19" s="153">
        <f t="shared" si="6"/>
        <v>0.13701431492842536</v>
      </c>
      <c r="I19" s="151" t="s">
        <v>15</v>
      </c>
      <c r="J19" s="152" t="s">
        <v>15</v>
      </c>
      <c r="K19" s="153" t="s">
        <v>15</v>
      </c>
      <c r="L19" s="151">
        <f t="shared" si="6"/>
        <v>8.5836909871244635E-2</v>
      </c>
      <c r="M19" s="152">
        <f t="shared" si="6"/>
        <v>8.3333333333333329E-2</v>
      </c>
      <c r="N19" s="153">
        <f t="shared" si="6"/>
        <v>8.5324232081911269E-2</v>
      </c>
      <c r="O19" s="151" t="s">
        <v>15</v>
      </c>
      <c r="P19" s="152" t="s">
        <v>15</v>
      </c>
      <c r="Q19" s="153" t="s">
        <v>15</v>
      </c>
      <c r="R19" s="151" t="s">
        <v>15</v>
      </c>
      <c r="S19" s="152" t="s">
        <v>15</v>
      </c>
      <c r="T19" s="153" t="s">
        <v>15</v>
      </c>
      <c r="U19" s="151">
        <f t="shared" si="6"/>
        <v>0.20408163265306123</v>
      </c>
      <c r="V19" s="152">
        <f t="shared" si="6"/>
        <v>0</v>
      </c>
      <c r="W19" s="153">
        <f t="shared" si="6"/>
        <v>0.1388888888888889</v>
      </c>
      <c r="X19" s="151">
        <f t="shared" si="6"/>
        <v>0.14354146019160885</v>
      </c>
      <c r="Y19" s="152">
        <f t="shared" si="6"/>
        <v>0.12888888888888889</v>
      </c>
      <c r="Z19" s="153">
        <f t="shared" si="0"/>
        <v>0.1408698001080497</v>
      </c>
    </row>
    <row r="20" spans="1:26" ht="31.5" customHeight="1" x14ac:dyDescent="0.25">
      <c r="A20" s="432" t="s">
        <v>53</v>
      </c>
      <c r="B20" s="154" t="s">
        <v>12</v>
      </c>
      <c r="C20" s="155">
        <v>87</v>
      </c>
      <c r="D20" s="156">
        <v>25</v>
      </c>
      <c r="E20" s="157">
        <f>+D20+C20</f>
        <v>112</v>
      </c>
      <c r="F20" s="155">
        <v>425</v>
      </c>
      <c r="G20" s="156">
        <v>107</v>
      </c>
      <c r="H20" s="157">
        <f>+G20+F20</f>
        <v>532</v>
      </c>
      <c r="I20" s="155" t="s">
        <v>13</v>
      </c>
      <c r="J20" s="156" t="s">
        <v>13</v>
      </c>
      <c r="K20" s="157" t="s">
        <v>13</v>
      </c>
      <c r="L20" s="155">
        <v>17</v>
      </c>
      <c r="M20" s="156">
        <v>5</v>
      </c>
      <c r="N20" s="157">
        <f>+M20+L20</f>
        <v>22</v>
      </c>
      <c r="O20" s="155" t="s">
        <v>13</v>
      </c>
      <c r="P20" s="156" t="s">
        <v>13</v>
      </c>
      <c r="Q20" s="157" t="s">
        <v>13</v>
      </c>
      <c r="R20" s="155" t="s">
        <v>13</v>
      </c>
      <c r="S20" s="156" t="s">
        <v>13</v>
      </c>
      <c r="T20" s="157" t="s">
        <v>13</v>
      </c>
      <c r="U20" s="155">
        <v>4</v>
      </c>
      <c r="V20" s="156">
        <v>1</v>
      </c>
      <c r="W20" s="157">
        <f>+V20+U20</f>
        <v>5</v>
      </c>
      <c r="X20" s="155">
        <f>+C20+F20+L20+U20</f>
        <v>533</v>
      </c>
      <c r="Y20" s="156">
        <f>+D20+G20+M20+V20</f>
        <v>138</v>
      </c>
      <c r="Z20" s="157">
        <f>+Y20+X20</f>
        <v>671</v>
      </c>
    </row>
    <row r="21" spans="1:26" ht="31.5" customHeight="1" x14ac:dyDescent="0.25">
      <c r="A21" s="432"/>
      <c r="B21" s="150" t="s">
        <v>14</v>
      </c>
      <c r="C21" s="151">
        <f t="shared" ref="C21:Y21" si="7">C20/C$28</f>
        <v>6.5709969788519632E-2</v>
      </c>
      <c r="D21" s="152">
        <f t="shared" si="7"/>
        <v>7.4404761904761904E-2</v>
      </c>
      <c r="E21" s="153">
        <f t="shared" si="7"/>
        <v>6.746987951807229E-2</v>
      </c>
      <c r="F21" s="151">
        <f t="shared" si="7"/>
        <v>9.5548561151079139E-2</v>
      </c>
      <c r="G21" s="152">
        <f t="shared" si="7"/>
        <v>0.11493018259935553</v>
      </c>
      <c r="H21" s="153">
        <f t="shared" si="7"/>
        <v>9.8903141847927117E-2</v>
      </c>
      <c r="I21" s="151" t="s">
        <v>15</v>
      </c>
      <c r="J21" s="152" t="s">
        <v>15</v>
      </c>
      <c r="K21" s="153" t="s">
        <v>15</v>
      </c>
      <c r="L21" s="151">
        <f t="shared" si="7"/>
        <v>7.2961373390557943E-2</v>
      </c>
      <c r="M21" s="152">
        <f t="shared" si="7"/>
        <v>8.3333333333333329E-2</v>
      </c>
      <c r="N21" s="153">
        <f t="shared" si="7"/>
        <v>7.5085324232081918E-2</v>
      </c>
      <c r="O21" s="151" t="s">
        <v>15</v>
      </c>
      <c r="P21" s="152" t="s">
        <v>15</v>
      </c>
      <c r="Q21" s="153" t="s">
        <v>15</v>
      </c>
      <c r="R21" s="151" t="s">
        <v>15</v>
      </c>
      <c r="S21" s="152" t="s">
        <v>15</v>
      </c>
      <c r="T21" s="153" t="s">
        <v>15</v>
      </c>
      <c r="U21" s="151">
        <f t="shared" si="7"/>
        <v>8.1632653061224483E-2</v>
      </c>
      <c r="V21" s="152">
        <f t="shared" si="7"/>
        <v>4.3478260869565216E-2</v>
      </c>
      <c r="W21" s="153">
        <f t="shared" si="7"/>
        <v>6.9444444444444448E-2</v>
      </c>
      <c r="X21" s="151">
        <f t="shared" si="7"/>
        <v>8.8040964651470099E-2</v>
      </c>
      <c r="Y21" s="152">
        <f t="shared" si="7"/>
        <v>0.10222222222222223</v>
      </c>
      <c r="Z21" s="153">
        <f t="shared" si="0"/>
        <v>9.0626688276607234E-2</v>
      </c>
    </row>
    <row r="22" spans="1:26" ht="31.5" customHeight="1" x14ac:dyDescent="0.25">
      <c r="A22" s="432" t="s">
        <v>54</v>
      </c>
      <c r="B22" s="154" t="s">
        <v>12</v>
      </c>
      <c r="C22" s="155">
        <v>63</v>
      </c>
      <c r="D22" s="156">
        <v>21</v>
      </c>
      <c r="E22" s="157">
        <f>+D22+C22</f>
        <v>84</v>
      </c>
      <c r="F22" s="155">
        <v>287</v>
      </c>
      <c r="G22" s="156">
        <v>70</v>
      </c>
      <c r="H22" s="157">
        <f>+G22+F22</f>
        <v>357</v>
      </c>
      <c r="I22" s="155" t="s">
        <v>13</v>
      </c>
      <c r="J22" s="156" t="s">
        <v>13</v>
      </c>
      <c r="K22" s="157" t="s">
        <v>13</v>
      </c>
      <c r="L22" s="155">
        <v>8</v>
      </c>
      <c r="M22" s="156">
        <v>3</v>
      </c>
      <c r="N22" s="157">
        <f>+M22+L22</f>
        <v>11</v>
      </c>
      <c r="O22" s="155" t="s">
        <v>13</v>
      </c>
      <c r="P22" s="156" t="s">
        <v>13</v>
      </c>
      <c r="Q22" s="157" t="s">
        <v>13</v>
      </c>
      <c r="R22" s="155" t="s">
        <v>13</v>
      </c>
      <c r="S22" s="156" t="s">
        <v>13</v>
      </c>
      <c r="T22" s="157" t="s">
        <v>13</v>
      </c>
      <c r="U22" s="155">
        <v>2</v>
      </c>
      <c r="V22" s="156">
        <v>2</v>
      </c>
      <c r="W22" s="157">
        <f>+V22+U22</f>
        <v>4</v>
      </c>
      <c r="X22" s="155">
        <f>+C22+F22+L22+U22</f>
        <v>360</v>
      </c>
      <c r="Y22" s="156">
        <f>+D22+G22+M22+V22</f>
        <v>96</v>
      </c>
      <c r="Z22" s="157">
        <f>+Y22+X22</f>
        <v>456</v>
      </c>
    </row>
    <row r="23" spans="1:26" ht="31.5" customHeight="1" x14ac:dyDescent="0.25">
      <c r="A23" s="432"/>
      <c r="B23" s="150" t="s">
        <v>14</v>
      </c>
      <c r="C23" s="151">
        <f t="shared" ref="C23:Z29" si="8">C22/C$28</f>
        <v>4.7583081570996978E-2</v>
      </c>
      <c r="D23" s="152">
        <f t="shared" si="8"/>
        <v>6.25E-2</v>
      </c>
      <c r="E23" s="153">
        <f t="shared" si="8"/>
        <v>5.0602409638554217E-2</v>
      </c>
      <c r="F23" s="151">
        <f t="shared" si="8"/>
        <v>6.452338129496403E-2</v>
      </c>
      <c r="G23" s="152">
        <f t="shared" si="8"/>
        <v>7.5187969924812026E-2</v>
      </c>
      <c r="H23" s="153">
        <f t="shared" si="8"/>
        <v>6.6369213608477418E-2</v>
      </c>
      <c r="I23" s="151" t="s">
        <v>15</v>
      </c>
      <c r="J23" s="152" t="s">
        <v>15</v>
      </c>
      <c r="K23" s="153" t="s">
        <v>15</v>
      </c>
      <c r="L23" s="151">
        <f t="shared" si="8"/>
        <v>3.4334763948497854E-2</v>
      </c>
      <c r="M23" s="152">
        <f t="shared" si="8"/>
        <v>0.05</v>
      </c>
      <c r="N23" s="153">
        <f t="shared" si="8"/>
        <v>3.7542662116040959E-2</v>
      </c>
      <c r="O23" s="151" t="s">
        <v>15</v>
      </c>
      <c r="P23" s="152" t="s">
        <v>15</v>
      </c>
      <c r="Q23" s="153" t="s">
        <v>15</v>
      </c>
      <c r="R23" s="151" t="s">
        <v>15</v>
      </c>
      <c r="S23" s="152" t="s">
        <v>15</v>
      </c>
      <c r="T23" s="153" t="s">
        <v>15</v>
      </c>
      <c r="U23" s="151">
        <f t="shared" si="8"/>
        <v>4.0816326530612242E-2</v>
      </c>
      <c r="V23" s="152">
        <f t="shared" si="8"/>
        <v>8.6956521739130432E-2</v>
      </c>
      <c r="W23" s="153">
        <f t="shared" si="8"/>
        <v>5.5555555555555552E-2</v>
      </c>
      <c r="X23" s="151">
        <f t="shared" si="8"/>
        <v>5.9464816650148661E-2</v>
      </c>
      <c r="Y23" s="152">
        <f t="shared" si="8"/>
        <v>7.1111111111111111E-2</v>
      </c>
      <c r="Z23" s="153">
        <f t="shared" si="8"/>
        <v>6.1588330632090758E-2</v>
      </c>
    </row>
    <row r="24" spans="1:26" ht="31.5" customHeight="1" x14ac:dyDescent="0.25">
      <c r="A24" s="432" t="s">
        <v>55</v>
      </c>
      <c r="B24" s="154" t="s">
        <v>12</v>
      </c>
      <c r="C24" s="155">
        <v>26</v>
      </c>
      <c r="D24" s="156">
        <v>9</v>
      </c>
      <c r="E24" s="157">
        <f>+D24+C24</f>
        <v>35</v>
      </c>
      <c r="F24" s="155">
        <v>157</v>
      </c>
      <c r="G24" s="156">
        <v>49</v>
      </c>
      <c r="H24" s="157">
        <f>+G24+F24</f>
        <v>206</v>
      </c>
      <c r="I24" s="155" t="s">
        <v>13</v>
      </c>
      <c r="J24" s="156" t="s">
        <v>13</v>
      </c>
      <c r="K24" s="157" t="s">
        <v>13</v>
      </c>
      <c r="L24" s="155">
        <v>12</v>
      </c>
      <c r="M24" s="156">
        <v>3</v>
      </c>
      <c r="N24" s="157">
        <f>+M24+L24</f>
        <v>15</v>
      </c>
      <c r="O24" s="155" t="s">
        <v>13</v>
      </c>
      <c r="P24" s="156" t="s">
        <v>13</v>
      </c>
      <c r="Q24" s="157" t="s">
        <v>13</v>
      </c>
      <c r="R24" s="155" t="s">
        <v>13</v>
      </c>
      <c r="S24" s="156" t="s">
        <v>13</v>
      </c>
      <c r="T24" s="157" t="s">
        <v>13</v>
      </c>
      <c r="U24" s="155">
        <v>5</v>
      </c>
      <c r="V24" s="156">
        <v>1</v>
      </c>
      <c r="W24" s="157">
        <f>+V24+U24</f>
        <v>6</v>
      </c>
      <c r="X24" s="155">
        <f>+C24+F24+L24+U24</f>
        <v>200</v>
      </c>
      <c r="Y24" s="156">
        <f>+D24+G24+M24+V24</f>
        <v>62</v>
      </c>
      <c r="Z24" s="157">
        <f>+Y24+X24</f>
        <v>262</v>
      </c>
    </row>
    <row r="25" spans="1:26" ht="31.5" customHeight="1" x14ac:dyDescent="0.25">
      <c r="A25" s="432"/>
      <c r="B25" s="150" t="s">
        <v>14</v>
      </c>
      <c r="C25" s="151">
        <f t="shared" ref="C25:Y25" si="9">C24/C$28</f>
        <v>1.9637462235649546E-2</v>
      </c>
      <c r="D25" s="152">
        <f t="shared" si="9"/>
        <v>2.6785714285714284E-2</v>
      </c>
      <c r="E25" s="153">
        <f t="shared" si="9"/>
        <v>2.1084337349397589E-2</v>
      </c>
      <c r="F25" s="151">
        <f t="shared" si="9"/>
        <v>3.529676258992806E-2</v>
      </c>
      <c r="G25" s="152">
        <f t="shared" si="9"/>
        <v>5.2631578947368418E-2</v>
      </c>
      <c r="H25" s="153">
        <f t="shared" si="9"/>
        <v>3.8297081241866517E-2</v>
      </c>
      <c r="I25" s="151" t="s">
        <v>15</v>
      </c>
      <c r="J25" s="152" t="s">
        <v>15</v>
      </c>
      <c r="K25" s="153" t="s">
        <v>15</v>
      </c>
      <c r="L25" s="151">
        <f t="shared" si="9"/>
        <v>5.1502145922746781E-2</v>
      </c>
      <c r="M25" s="152">
        <f t="shared" si="9"/>
        <v>0.05</v>
      </c>
      <c r="N25" s="153">
        <f t="shared" si="9"/>
        <v>5.1194539249146756E-2</v>
      </c>
      <c r="O25" s="151" t="s">
        <v>15</v>
      </c>
      <c r="P25" s="152" t="s">
        <v>15</v>
      </c>
      <c r="Q25" s="153" t="s">
        <v>15</v>
      </c>
      <c r="R25" s="151" t="s">
        <v>15</v>
      </c>
      <c r="S25" s="152" t="s">
        <v>15</v>
      </c>
      <c r="T25" s="153" t="s">
        <v>15</v>
      </c>
      <c r="U25" s="151">
        <f t="shared" si="9"/>
        <v>0.10204081632653061</v>
      </c>
      <c r="V25" s="152">
        <f t="shared" si="9"/>
        <v>4.3478260869565216E-2</v>
      </c>
      <c r="W25" s="153">
        <f t="shared" si="9"/>
        <v>8.3333333333333329E-2</v>
      </c>
      <c r="X25" s="151">
        <f t="shared" si="9"/>
        <v>3.3036009250082592E-2</v>
      </c>
      <c r="Y25" s="152">
        <f t="shared" si="9"/>
        <v>4.5925925925925926E-2</v>
      </c>
      <c r="Z25" s="153">
        <f t="shared" si="8"/>
        <v>3.5386277687736362E-2</v>
      </c>
    </row>
    <row r="26" spans="1:26" ht="31.5" customHeight="1" x14ac:dyDescent="0.25">
      <c r="A26" s="432" t="s">
        <v>56</v>
      </c>
      <c r="B26" s="154" t="s">
        <v>12</v>
      </c>
      <c r="C26" s="155">
        <v>17</v>
      </c>
      <c r="D26" s="156">
        <v>4</v>
      </c>
      <c r="E26" s="157">
        <f>+D26+C26</f>
        <v>21</v>
      </c>
      <c r="F26" s="155">
        <v>166</v>
      </c>
      <c r="G26" s="156">
        <v>84</v>
      </c>
      <c r="H26" s="157">
        <f>+G26+F26</f>
        <v>250</v>
      </c>
      <c r="I26" s="155" t="s">
        <v>13</v>
      </c>
      <c r="J26" s="156" t="s">
        <v>13</v>
      </c>
      <c r="K26" s="157" t="s">
        <v>13</v>
      </c>
      <c r="L26" s="155">
        <v>8</v>
      </c>
      <c r="M26" s="156">
        <v>0</v>
      </c>
      <c r="N26" s="157">
        <f>+M26+L26</f>
        <v>8</v>
      </c>
      <c r="O26" s="155" t="s">
        <v>13</v>
      </c>
      <c r="P26" s="156" t="s">
        <v>13</v>
      </c>
      <c r="Q26" s="157" t="s">
        <v>13</v>
      </c>
      <c r="R26" s="155" t="s">
        <v>13</v>
      </c>
      <c r="S26" s="156" t="s">
        <v>13</v>
      </c>
      <c r="T26" s="157" t="s">
        <v>13</v>
      </c>
      <c r="U26" s="155">
        <v>0</v>
      </c>
      <c r="V26" s="156">
        <v>0</v>
      </c>
      <c r="W26" s="157">
        <f>+V26+U26</f>
        <v>0</v>
      </c>
      <c r="X26" s="155">
        <f>+C26+F26+L26+U26</f>
        <v>191</v>
      </c>
      <c r="Y26" s="156">
        <f>+D26+G26+M26+V26</f>
        <v>88</v>
      </c>
      <c r="Z26" s="157">
        <f>+Y26+X26</f>
        <v>279</v>
      </c>
    </row>
    <row r="27" spans="1:26" ht="31.5" customHeight="1" thickBot="1" x14ac:dyDescent="0.3">
      <c r="A27" s="433"/>
      <c r="B27" s="158" t="s">
        <v>14</v>
      </c>
      <c r="C27" s="159">
        <f t="shared" ref="C27:Y27" si="10">C26/C$28</f>
        <v>1.283987915407855E-2</v>
      </c>
      <c r="D27" s="160">
        <f t="shared" si="10"/>
        <v>1.1904761904761904E-2</v>
      </c>
      <c r="E27" s="161">
        <f t="shared" si="10"/>
        <v>1.2650602409638554E-2</v>
      </c>
      <c r="F27" s="159">
        <f t="shared" si="10"/>
        <v>3.7320143884892083E-2</v>
      </c>
      <c r="G27" s="160">
        <f t="shared" si="10"/>
        <v>9.0225563909774431E-2</v>
      </c>
      <c r="H27" s="161">
        <f t="shared" si="10"/>
        <v>4.6477040342071015E-2</v>
      </c>
      <c r="I27" s="159" t="s">
        <v>15</v>
      </c>
      <c r="J27" s="160" t="s">
        <v>15</v>
      </c>
      <c r="K27" s="161" t="s">
        <v>15</v>
      </c>
      <c r="L27" s="159">
        <f t="shared" si="10"/>
        <v>3.4334763948497854E-2</v>
      </c>
      <c r="M27" s="160">
        <f t="shared" si="10"/>
        <v>0</v>
      </c>
      <c r="N27" s="161">
        <f t="shared" si="10"/>
        <v>2.7303754266211604E-2</v>
      </c>
      <c r="O27" s="159" t="s">
        <v>15</v>
      </c>
      <c r="P27" s="160" t="s">
        <v>15</v>
      </c>
      <c r="Q27" s="161" t="s">
        <v>15</v>
      </c>
      <c r="R27" s="159" t="s">
        <v>15</v>
      </c>
      <c r="S27" s="160" t="s">
        <v>15</v>
      </c>
      <c r="T27" s="161" t="s">
        <v>15</v>
      </c>
      <c r="U27" s="159">
        <f t="shared" si="10"/>
        <v>0</v>
      </c>
      <c r="V27" s="160">
        <f t="shared" si="10"/>
        <v>0</v>
      </c>
      <c r="W27" s="161">
        <f t="shared" si="10"/>
        <v>0</v>
      </c>
      <c r="X27" s="159">
        <f t="shared" si="10"/>
        <v>3.1549388833828872E-2</v>
      </c>
      <c r="Y27" s="160">
        <f t="shared" si="10"/>
        <v>6.5185185185185179E-2</v>
      </c>
      <c r="Z27" s="161">
        <f t="shared" si="8"/>
        <v>3.7682333873581851E-2</v>
      </c>
    </row>
    <row r="28" spans="1:26" ht="31.5" customHeight="1" x14ac:dyDescent="0.25">
      <c r="A28" s="434" t="s">
        <v>57</v>
      </c>
      <c r="B28" s="146" t="s">
        <v>12</v>
      </c>
      <c r="C28" s="162">
        <f>+C6+C8+C10+C12+C14+C16+C18+C20+C22+C24+C26</f>
        <v>1324</v>
      </c>
      <c r="D28" s="163">
        <f>+D6+D8+D10+D12+D14+D16+D18+D20+D22+D24+D26</f>
        <v>336</v>
      </c>
      <c r="E28" s="164">
        <f>+D28+C28</f>
        <v>1660</v>
      </c>
      <c r="F28" s="162">
        <f>+F6+F8+F10+F12+F14+F16+F18+F20+F22+F24+F26</f>
        <v>4448</v>
      </c>
      <c r="G28" s="163">
        <f>+G6+G8+G10+G12+G14+G16+G18+G20+G22+G24+G26</f>
        <v>931</v>
      </c>
      <c r="H28" s="164">
        <f>+G28+F28</f>
        <v>5379</v>
      </c>
      <c r="I28" s="162">
        <v>0</v>
      </c>
      <c r="J28" s="165">
        <v>0</v>
      </c>
      <c r="K28" s="164">
        <v>0</v>
      </c>
      <c r="L28" s="162">
        <f>+L6+L8+L10+L12+L14+L16+L18+L20+L22+L24+L26</f>
        <v>233</v>
      </c>
      <c r="M28" s="163">
        <f>+M6+M8+M10+M12+M14+M16+M18+M20+M22+M24+M26</f>
        <v>60</v>
      </c>
      <c r="N28" s="164">
        <f>+M28+L28</f>
        <v>293</v>
      </c>
      <c r="O28" s="162">
        <v>0</v>
      </c>
      <c r="P28" s="165">
        <v>0</v>
      </c>
      <c r="Q28" s="164">
        <v>0</v>
      </c>
      <c r="R28" s="162">
        <v>0</v>
      </c>
      <c r="S28" s="165">
        <v>0</v>
      </c>
      <c r="T28" s="164">
        <v>0</v>
      </c>
      <c r="U28" s="162">
        <f>+U6+U8+U10+U12+U14+U16+U18+U20+U22+U24+U26</f>
        <v>49</v>
      </c>
      <c r="V28" s="163">
        <f>+V6+V8+V10+V12+V14+V16+V18+V20+V22+V24+V26</f>
        <v>23</v>
      </c>
      <c r="W28" s="164">
        <f>+V28+U28</f>
        <v>72</v>
      </c>
      <c r="X28" s="162">
        <f t="shared" ref="X28:Z28" si="11">C28+F28+I28+L28+O28+U28</f>
        <v>6054</v>
      </c>
      <c r="Y28" s="165">
        <f t="shared" si="11"/>
        <v>1350</v>
      </c>
      <c r="Z28" s="164">
        <f t="shared" si="11"/>
        <v>7404</v>
      </c>
    </row>
    <row r="29" spans="1:26" ht="31.5" customHeight="1" thickBot="1" x14ac:dyDescent="0.3">
      <c r="A29" s="435"/>
      <c r="B29" s="166" t="s">
        <v>14</v>
      </c>
      <c r="C29" s="167">
        <f t="shared" ref="C29:Y29" si="12">C28/C$28</f>
        <v>1</v>
      </c>
      <c r="D29" s="168">
        <f t="shared" si="12"/>
        <v>1</v>
      </c>
      <c r="E29" s="169">
        <f t="shared" si="12"/>
        <v>1</v>
      </c>
      <c r="F29" s="167">
        <f t="shared" si="12"/>
        <v>1</v>
      </c>
      <c r="G29" s="170">
        <f t="shared" si="12"/>
        <v>1</v>
      </c>
      <c r="H29" s="169">
        <f t="shared" si="12"/>
        <v>1</v>
      </c>
      <c r="I29" s="167" t="s">
        <v>15</v>
      </c>
      <c r="J29" s="168" t="s">
        <v>15</v>
      </c>
      <c r="K29" s="169" t="s">
        <v>15</v>
      </c>
      <c r="L29" s="167">
        <f t="shared" ref="L29:N29" si="13">L28/L$28</f>
        <v>1</v>
      </c>
      <c r="M29" s="170">
        <f t="shared" si="13"/>
        <v>1</v>
      </c>
      <c r="N29" s="169">
        <f t="shared" si="13"/>
        <v>1</v>
      </c>
      <c r="O29" s="167" t="s">
        <v>15</v>
      </c>
      <c r="P29" s="168" t="s">
        <v>15</v>
      </c>
      <c r="Q29" s="169" t="s">
        <v>15</v>
      </c>
      <c r="R29" s="167" t="s">
        <v>15</v>
      </c>
      <c r="S29" s="168" t="s">
        <v>15</v>
      </c>
      <c r="T29" s="169" t="s">
        <v>15</v>
      </c>
      <c r="U29" s="167">
        <f t="shared" ref="U29:W29" si="14">U28/U$28</f>
        <v>1</v>
      </c>
      <c r="V29" s="170">
        <f t="shared" si="14"/>
        <v>1</v>
      </c>
      <c r="W29" s="169">
        <f t="shared" si="14"/>
        <v>1</v>
      </c>
      <c r="X29" s="167">
        <f t="shared" si="12"/>
        <v>1</v>
      </c>
      <c r="Y29" s="168">
        <f t="shared" si="12"/>
        <v>1</v>
      </c>
      <c r="Z29" s="169">
        <f t="shared" si="8"/>
        <v>1</v>
      </c>
    </row>
    <row r="30" spans="1:26" ht="31.5" customHeight="1" thickBot="1" x14ac:dyDescent="0.3">
      <c r="A30" s="171"/>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row>
    <row r="31" spans="1:26" ht="42" customHeight="1" x14ac:dyDescent="0.25">
      <c r="A31" s="174" t="s">
        <v>58</v>
      </c>
      <c r="B31" s="175" t="s">
        <v>20</v>
      </c>
      <c r="C31" s="147">
        <v>168</v>
      </c>
      <c r="D31" s="148">
        <v>43</v>
      </c>
      <c r="E31" s="149">
        <f>+D31+C31</f>
        <v>211</v>
      </c>
      <c r="F31" s="147">
        <v>398</v>
      </c>
      <c r="G31" s="148">
        <v>62</v>
      </c>
      <c r="H31" s="149">
        <f>+G31+F31</f>
        <v>460</v>
      </c>
      <c r="I31" s="147" t="s">
        <v>13</v>
      </c>
      <c r="J31" s="148" t="s">
        <v>13</v>
      </c>
      <c r="K31" s="149" t="s">
        <v>13</v>
      </c>
      <c r="L31" s="147">
        <v>14</v>
      </c>
      <c r="M31" s="148">
        <v>2</v>
      </c>
      <c r="N31" s="149">
        <f>+M31+L31</f>
        <v>16</v>
      </c>
      <c r="O31" s="147" t="s">
        <v>13</v>
      </c>
      <c r="P31" s="148" t="s">
        <v>13</v>
      </c>
      <c r="Q31" s="149" t="s">
        <v>13</v>
      </c>
      <c r="R31" s="147" t="s">
        <v>13</v>
      </c>
      <c r="S31" s="148" t="s">
        <v>13</v>
      </c>
      <c r="T31" s="149" t="s">
        <v>13</v>
      </c>
      <c r="U31" s="147">
        <v>11</v>
      </c>
      <c r="V31" s="148">
        <v>1</v>
      </c>
      <c r="W31" s="149">
        <f>+V31+U31</f>
        <v>12</v>
      </c>
      <c r="X31" s="147">
        <f>+C31+F31+L31+U31</f>
        <v>591</v>
      </c>
      <c r="Y31" s="148">
        <f>+D31+G31+M31+V31</f>
        <v>108</v>
      </c>
      <c r="Z31" s="149">
        <f>+Y31+X31</f>
        <v>699</v>
      </c>
    </row>
    <row r="32" spans="1:26" ht="43.5" customHeight="1" thickBot="1" x14ac:dyDescent="0.3">
      <c r="A32" s="176" t="s">
        <v>59</v>
      </c>
      <c r="B32" s="177" t="s">
        <v>20</v>
      </c>
      <c r="C32" s="424">
        <v>0</v>
      </c>
      <c r="D32" s="424"/>
      <c r="E32" s="424"/>
      <c r="F32" s="424">
        <v>0</v>
      </c>
      <c r="G32" s="424"/>
      <c r="H32" s="424"/>
      <c r="I32" s="424">
        <v>248</v>
      </c>
      <c r="J32" s="424"/>
      <c r="K32" s="424"/>
      <c r="L32" s="424">
        <v>0</v>
      </c>
      <c r="M32" s="424"/>
      <c r="N32" s="424"/>
      <c r="O32" s="424" t="s">
        <v>13</v>
      </c>
      <c r="P32" s="424"/>
      <c r="Q32" s="424"/>
      <c r="R32" s="424" t="s">
        <v>13</v>
      </c>
      <c r="S32" s="424"/>
      <c r="T32" s="424"/>
      <c r="U32" s="424">
        <v>0</v>
      </c>
      <c r="V32" s="424"/>
      <c r="W32" s="424"/>
      <c r="X32" s="424">
        <f>SUM(C32:W32)</f>
        <v>248</v>
      </c>
      <c r="Y32" s="424"/>
      <c r="Z32" s="424"/>
    </row>
    <row r="33" spans="1:26" ht="51.75" customHeight="1" thickBot="1" x14ac:dyDescent="0.3">
      <c r="A33" s="178" t="s">
        <v>21</v>
      </c>
      <c r="B33" s="179" t="s">
        <v>20</v>
      </c>
      <c r="C33" s="425">
        <f>+E28+E31+C32</f>
        <v>1871</v>
      </c>
      <c r="D33" s="426"/>
      <c r="E33" s="427"/>
      <c r="F33" s="425">
        <f>+H28+H31+F32</f>
        <v>5839</v>
      </c>
      <c r="G33" s="426"/>
      <c r="H33" s="427"/>
      <c r="I33" s="425">
        <f>+I32</f>
        <v>248</v>
      </c>
      <c r="J33" s="426"/>
      <c r="K33" s="427"/>
      <c r="L33" s="428">
        <f>+N28+N31+L32</f>
        <v>309</v>
      </c>
      <c r="M33" s="428"/>
      <c r="N33" s="428"/>
      <c r="O33" s="428" t="s">
        <v>13</v>
      </c>
      <c r="P33" s="428"/>
      <c r="Q33" s="428"/>
      <c r="R33" s="428" t="s">
        <v>13</v>
      </c>
      <c r="S33" s="428"/>
      <c r="T33" s="428"/>
      <c r="U33" s="428">
        <f>+U32+W31+W28</f>
        <v>84</v>
      </c>
      <c r="V33" s="428"/>
      <c r="W33" s="428"/>
      <c r="X33" s="429">
        <f>+Z28+Z31+X32</f>
        <v>8351</v>
      </c>
      <c r="Y33" s="430"/>
      <c r="Z33" s="431"/>
    </row>
    <row r="34" spans="1:26" ht="30.6" customHeight="1" thickBot="1" x14ac:dyDescent="0.3">
      <c r="A34" s="180"/>
      <c r="B34" s="181"/>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row>
    <row r="35" spans="1:26" ht="36.75" customHeight="1" x14ac:dyDescent="0.25">
      <c r="A35" s="422"/>
      <c r="B35" s="423"/>
      <c r="C35" s="423"/>
      <c r="D35" s="423"/>
      <c r="E35" s="423"/>
      <c r="F35" s="420"/>
      <c r="G35" s="420"/>
      <c r="H35" s="420"/>
      <c r="I35" s="420"/>
      <c r="J35" s="420"/>
      <c r="K35" s="420"/>
      <c r="L35" s="420"/>
      <c r="M35" s="420"/>
      <c r="N35" s="420"/>
      <c r="O35" s="420"/>
      <c r="P35" s="420"/>
      <c r="Q35" s="420"/>
      <c r="R35" s="420"/>
      <c r="S35" s="420"/>
      <c r="T35" s="420"/>
      <c r="U35" s="420"/>
      <c r="V35" s="420"/>
      <c r="W35" s="420"/>
      <c r="X35" s="420"/>
      <c r="Y35" s="420"/>
      <c r="Z35" s="421"/>
    </row>
    <row r="36" spans="1:26" ht="44.25" customHeight="1" x14ac:dyDescent="0.25">
      <c r="A36" s="415" t="s">
        <v>23</v>
      </c>
      <c r="B36" s="416"/>
      <c r="C36" s="417">
        <v>3</v>
      </c>
      <c r="D36" s="418"/>
      <c r="E36" s="419"/>
      <c r="F36" s="417">
        <v>11</v>
      </c>
      <c r="G36" s="418"/>
      <c r="H36" s="419"/>
      <c r="I36" s="417">
        <v>0</v>
      </c>
      <c r="J36" s="418">
        <v>2</v>
      </c>
      <c r="K36" s="419">
        <v>2</v>
      </c>
      <c r="L36" s="417">
        <v>1</v>
      </c>
      <c r="M36" s="418">
        <v>2</v>
      </c>
      <c r="N36" s="419">
        <v>2</v>
      </c>
      <c r="O36" s="417">
        <v>0</v>
      </c>
      <c r="P36" s="418">
        <v>1</v>
      </c>
      <c r="Q36" s="419">
        <v>1</v>
      </c>
      <c r="R36" s="417">
        <v>0</v>
      </c>
      <c r="S36" s="418">
        <v>0</v>
      </c>
      <c r="T36" s="419">
        <v>0</v>
      </c>
      <c r="U36" s="417">
        <v>1</v>
      </c>
      <c r="V36" s="418">
        <v>3</v>
      </c>
      <c r="W36" s="419">
        <v>3</v>
      </c>
      <c r="X36" s="417">
        <f>C36+F36+I36+L36+O36+R36+U36</f>
        <v>16</v>
      </c>
      <c r="Y36" s="418">
        <f t="shared" ref="Y36:Z37" si="15">D36+G36+J36+M36+P36+S36+V36</f>
        <v>8</v>
      </c>
      <c r="Z36" s="419">
        <f t="shared" si="15"/>
        <v>8</v>
      </c>
    </row>
    <row r="37" spans="1:26" ht="44.25" customHeight="1" thickBot="1" x14ac:dyDescent="0.3">
      <c r="A37" s="408" t="s">
        <v>24</v>
      </c>
      <c r="B37" s="409"/>
      <c r="C37" s="410">
        <v>3</v>
      </c>
      <c r="D37" s="411"/>
      <c r="E37" s="412"/>
      <c r="F37" s="413">
        <v>14</v>
      </c>
      <c r="G37" s="411"/>
      <c r="H37" s="414"/>
      <c r="I37" s="413">
        <v>1</v>
      </c>
      <c r="J37" s="411"/>
      <c r="K37" s="414"/>
      <c r="L37" s="413">
        <v>1</v>
      </c>
      <c r="M37" s="411"/>
      <c r="N37" s="414"/>
      <c r="O37" s="413">
        <v>0</v>
      </c>
      <c r="P37" s="411"/>
      <c r="Q37" s="414"/>
      <c r="R37" s="413">
        <v>1</v>
      </c>
      <c r="S37" s="411"/>
      <c r="T37" s="414"/>
      <c r="U37" s="413">
        <v>1</v>
      </c>
      <c r="V37" s="411"/>
      <c r="W37" s="414"/>
      <c r="X37" s="411">
        <f>C37+F37+I37+L37+O37+R37+U37</f>
        <v>21</v>
      </c>
      <c r="Y37" s="411">
        <f t="shared" si="15"/>
        <v>0</v>
      </c>
      <c r="Z37" s="414">
        <f t="shared" si="15"/>
        <v>0</v>
      </c>
    </row>
    <row r="38" spans="1:26" x14ac:dyDescent="0.25">
      <c r="A38" s="183" t="s">
        <v>25</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row>
    <row r="39" spans="1:26" x14ac:dyDescent="0.25">
      <c r="A39" s="184"/>
      <c r="B39" s="185"/>
      <c r="C39" s="185"/>
      <c r="D39" s="185"/>
      <c r="E39" s="184"/>
      <c r="F39" s="184"/>
      <c r="G39" s="184"/>
      <c r="H39" s="184"/>
      <c r="I39" s="184"/>
      <c r="J39" s="184"/>
      <c r="K39" s="184"/>
      <c r="L39" s="184"/>
      <c r="M39" s="184"/>
      <c r="N39" s="184"/>
      <c r="O39" s="184"/>
      <c r="P39" s="184"/>
      <c r="Q39" s="184"/>
      <c r="R39" s="184"/>
      <c r="S39" s="184"/>
      <c r="T39" s="184"/>
      <c r="U39" s="184"/>
      <c r="V39" s="184"/>
      <c r="W39" s="184"/>
      <c r="X39" s="184"/>
      <c r="Y39" s="184"/>
      <c r="Z39" s="184"/>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2"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73" zoomScaleNormal="73" workbookViewId="0">
      <selection sqref="A1:J1"/>
    </sheetView>
  </sheetViews>
  <sheetFormatPr baseColWidth="10" defaultRowHeight="15" x14ac:dyDescent="0.25"/>
  <cols>
    <col min="1" max="1" width="41.140625" customWidth="1"/>
    <col min="2" max="2" width="19.5703125" style="206" customWidth="1"/>
    <col min="3" max="4" width="22.5703125" customWidth="1"/>
    <col min="5" max="5" width="25.140625" customWidth="1"/>
    <col min="6" max="10" width="22.5703125" customWidth="1"/>
  </cols>
  <sheetData>
    <row r="1" spans="1:10" ht="57" customHeight="1" x14ac:dyDescent="0.25">
      <c r="A1" s="457" t="s">
        <v>60</v>
      </c>
      <c r="B1" s="457"/>
      <c r="C1" s="457"/>
      <c r="D1" s="457"/>
      <c r="E1" s="457"/>
      <c r="F1" s="457"/>
      <c r="G1" s="457"/>
      <c r="H1" s="457"/>
      <c r="I1" s="457"/>
      <c r="J1" s="457"/>
    </row>
    <row r="2" spans="1:10" ht="57" customHeight="1" thickBot="1" x14ac:dyDescent="0.3">
      <c r="A2" s="457" t="s">
        <v>144</v>
      </c>
      <c r="B2" s="457"/>
      <c r="C2" s="458"/>
      <c r="D2" s="458"/>
      <c r="E2" s="458"/>
      <c r="F2" s="458"/>
      <c r="G2" s="458"/>
      <c r="H2" s="458"/>
      <c r="I2" s="458"/>
      <c r="J2" s="458"/>
    </row>
    <row r="3" spans="1:10" ht="51.75" customHeight="1" thickBot="1" x14ac:dyDescent="0.3">
      <c r="A3" s="395" t="s">
        <v>61</v>
      </c>
      <c r="B3" s="396"/>
      <c r="C3" s="400" t="s">
        <v>2</v>
      </c>
      <c r="D3" s="400"/>
      <c r="E3" s="400"/>
      <c r="F3" s="400"/>
      <c r="G3" s="400"/>
      <c r="H3" s="400"/>
      <c r="I3" s="400"/>
      <c r="J3" s="401"/>
    </row>
    <row r="4" spans="1:10" ht="67.5" customHeight="1" thickBot="1" x14ac:dyDescent="0.3">
      <c r="A4" s="397"/>
      <c r="B4" s="398"/>
      <c r="C4" s="103" t="s">
        <v>3</v>
      </c>
      <c r="D4" s="104" t="s">
        <v>4</v>
      </c>
      <c r="E4" s="186" t="s">
        <v>5</v>
      </c>
      <c r="F4" s="104" t="s">
        <v>6</v>
      </c>
      <c r="G4" s="104" t="s">
        <v>7</v>
      </c>
      <c r="H4" s="187" t="s">
        <v>8</v>
      </c>
      <c r="I4" s="105" t="s">
        <v>9</v>
      </c>
      <c r="J4" s="106" t="s">
        <v>10</v>
      </c>
    </row>
    <row r="5" spans="1:10" ht="25.5" customHeight="1" x14ac:dyDescent="0.25">
      <c r="A5" s="459" t="s">
        <v>62</v>
      </c>
      <c r="B5" s="61" t="s">
        <v>20</v>
      </c>
      <c r="C5" s="188">
        <v>1430</v>
      </c>
      <c r="D5" s="107">
        <v>610</v>
      </c>
      <c r="E5" s="107">
        <v>147</v>
      </c>
      <c r="F5" s="107">
        <v>271</v>
      </c>
      <c r="G5" s="107" t="s">
        <v>13</v>
      </c>
      <c r="H5" s="107" t="s">
        <v>13</v>
      </c>
      <c r="I5" s="108">
        <v>55</v>
      </c>
      <c r="J5" s="109">
        <f>SUM(C5:I5)</f>
        <v>2513</v>
      </c>
    </row>
    <row r="6" spans="1:10" ht="25.5" customHeight="1" x14ac:dyDescent="0.25">
      <c r="A6" s="453"/>
      <c r="B6" s="66" t="s">
        <v>30</v>
      </c>
      <c r="C6" s="75">
        <f t="shared" ref="C6:J6" si="0">C5/C$15</f>
        <v>0.82042455536431436</v>
      </c>
      <c r="D6" s="76">
        <f t="shared" si="0"/>
        <v>0.84958217270194991</v>
      </c>
      <c r="E6" s="76">
        <f t="shared" si="0"/>
        <v>0.73499999999999999</v>
      </c>
      <c r="F6" s="76">
        <f t="shared" si="0"/>
        <v>0.87987012987012991</v>
      </c>
      <c r="G6" s="77" t="s">
        <v>15</v>
      </c>
      <c r="H6" s="77" t="s">
        <v>15</v>
      </c>
      <c r="I6" s="78">
        <f t="shared" si="0"/>
        <v>0.75342465753424659</v>
      </c>
      <c r="J6" s="110">
        <f t="shared" si="0"/>
        <v>0.82610124917817229</v>
      </c>
    </row>
    <row r="7" spans="1:10" ht="25.5" customHeight="1" x14ac:dyDescent="0.25">
      <c r="A7" s="452" t="s">
        <v>63</v>
      </c>
      <c r="B7" s="71" t="s">
        <v>20</v>
      </c>
      <c r="C7" s="189">
        <v>99</v>
      </c>
      <c r="D7" s="115">
        <v>43</v>
      </c>
      <c r="E7" s="115">
        <v>32</v>
      </c>
      <c r="F7" s="115">
        <v>18</v>
      </c>
      <c r="G7" s="115" t="s">
        <v>13</v>
      </c>
      <c r="H7" s="115" t="s">
        <v>13</v>
      </c>
      <c r="I7" s="116">
        <v>3</v>
      </c>
      <c r="J7" s="117">
        <f t="shared" ref="J7" si="1">SUM(C7:I7)</f>
        <v>195</v>
      </c>
    </row>
    <row r="8" spans="1:10" ht="25.5" customHeight="1" x14ac:dyDescent="0.25">
      <c r="A8" s="453"/>
      <c r="B8" s="66" t="s">
        <v>30</v>
      </c>
      <c r="C8" s="75">
        <f t="shared" ref="C8:J8" si="2">C7/C$15</f>
        <v>5.6798623063683308E-2</v>
      </c>
      <c r="D8" s="76">
        <f t="shared" si="2"/>
        <v>5.9888579387186627E-2</v>
      </c>
      <c r="E8" s="76">
        <f t="shared" si="2"/>
        <v>0.16</v>
      </c>
      <c r="F8" s="76">
        <f t="shared" si="2"/>
        <v>5.844155844155844E-2</v>
      </c>
      <c r="G8" s="76" t="s">
        <v>15</v>
      </c>
      <c r="H8" s="76" t="s">
        <v>15</v>
      </c>
      <c r="I8" s="78">
        <f t="shared" si="2"/>
        <v>4.1095890410958902E-2</v>
      </c>
      <c r="J8" s="110">
        <f t="shared" si="2"/>
        <v>6.4102564102564097E-2</v>
      </c>
    </row>
    <row r="9" spans="1:10" ht="25.5" customHeight="1" x14ac:dyDescent="0.25">
      <c r="A9" s="452" t="s">
        <v>64</v>
      </c>
      <c r="B9" s="71" t="s">
        <v>20</v>
      </c>
      <c r="C9" s="189">
        <v>123</v>
      </c>
      <c r="D9" s="115">
        <v>38</v>
      </c>
      <c r="E9" s="115">
        <v>11</v>
      </c>
      <c r="F9" s="115">
        <v>13</v>
      </c>
      <c r="G9" s="115" t="s">
        <v>13</v>
      </c>
      <c r="H9" s="115" t="s">
        <v>13</v>
      </c>
      <c r="I9" s="116">
        <v>13</v>
      </c>
      <c r="J9" s="117">
        <f t="shared" ref="J9" si="3">SUM(C9:I9)</f>
        <v>198</v>
      </c>
    </row>
    <row r="10" spans="1:10" ht="25.5" customHeight="1" x14ac:dyDescent="0.25">
      <c r="A10" s="453"/>
      <c r="B10" s="66" t="s">
        <v>30</v>
      </c>
      <c r="C10" s="75">
        <f t="shared" ref="C10:J10" si="4">C9/C$15</f>
        <v>7.0567986230636828E-2</v>
      </c>
      <c r="D10" s="76">
        <f t="shared" si="4"/>
        <v>5.2924791086350974E-2</v>
      </c>
      <c r="E10" s="76">
        <f t="shared" si="4"/>
        <v>5.5E-2</v>
      </c>
      <c r="F10" s="76">
        <f t="shared" si="4"/>
        <v>4.2207792207792208E-2</v>
      </c>
      <c r="G10" s="76" t="s">
        <v>15</v>
      </c>
      <c r="H10" s="76" t="s">
        <v>15</v>
      </c>
      <c r="I10" s="78">
        <f t="shared" si="4"/>
        <v>0.17808219178082191</v>
      </c>
      <c r="J10" s="110">
        <f t="shared" si="4"/>
        <v>6.5088757396449703E-2</v>
      </c>
    </row>
    <row r="11" spans="1:10" ht="25.5" customHeight="1" x14ac:dyDescent="0.25">
      <c r="A11" s="452" t="s">
        <v>65</v>
      </c>
      <c r="B11" s="71" t="s">
        <v>20</v>
      </c>
      <c r="C11" s="189">
        <v>65</v>
      </c>
      <c r="D11" s="115">
        <v>19</v>
      </c>
      <c r="E11" s="115">
        <v>10</v>
      </c>
      <c r="F11" s="115">
        <v>6</v>
      </c>
      <c r="G11" s="115" t="s">
        <v>13</v>
      </c>
      <c r="H11" s="115" t="s">
        <v>13</v>
      </c>
      <c r="I11" s="116">
        <v>2</v>
      </c>
      <c r="J11" s="117">
        <f t="shared" ref="J11" si="5">SUM(C11:I11)</f>
        <v>102</v>
      </c>
    </row>
    <row r="12" spans="1:10" ht="25.5" customHeight="1" x14ac:dyDescent="0.25">
      <c r="A12" s="453"/>
      <c r="B12" s="66" t="s">
        <v>30</v>
      </c>
      <c r="C12" s="75">
        <f t="shared" ref="C12:J12" si="6">C11/C$15</f>
        <v>3.7292025243832475E-2</v>
      </c>
      <c r="D12" s="76">
        <f t="shared" si="6"/>
        <v>2.6462395543175487E-2</v>
      </c>
      <c r="E12" s="76">
        <f t="shared" si="6"/>
        <v>0.05</v>
      </c>
      <c r="F12" s="76">
        <f t="shared" si="6"/>
        <v>1.948051948051948E-2</v>
      </c>
      <c r="G12" s="76" t="s">
        <v>15</v>
      </c>
      <c r="H12" s="76" t="s">
        <v>15</v>
      </c>
      <c r="I12" s="78">
        <f t="shared" si="6"/>
        <v>2.7397260273972601E-2</v>
      </c>
      <c r="J12" s="110">
        <f t="shared" si="6"/>
        <v>3.3530571992110451E-2</v>
      </c>
    </row>
    <row r="13" spans="1:10" ht="25.5" customHeight="1" x14ac:dyDescent="0.25">
      <c r="A13" s="452" t="s">
        <v>66</v>
      </c>
      <c r="B13" s="71" t="s">
        <v>20</v>
      </c>
      <c r="C13" s="189">
        <v>26</v>
      </c>
      <c r="D13" s="115">
        <v>8</v>
      </c>
      <c r="E13" s="115">
        <v>0</v>
      </c>
      <c r="F13" s="115">
        <v>0</v>
      </c>
      <c r="G13" s="115" t="s">
        <v>13</v>
      </c>
      <c r="H13" s="115" t="s">
        <v>13</v>
      </c>
      <c r="I13" s="116">
        <v>0</v>
      </c>
      <c r="J13" s="117">
        <f t="shared" ref="J13" si="7">SUM(C13:I13)</f>
        <v>34</v>
      </c>
    </row>
    <row r="14" spans="1:10" ht="25.5" customHeight="1" thickBot="1" x14ac:dyDescent="0.3">
      <c r="A14" s="454"/>
      <c r="B14" s="66" t="s">
        <v>30</v>
      </c>
      <c r="C14" s="67">
        <f t="shared" ref="C14:J14" si="8">C13/C$15</f>
        <v>1.4916810097532989E-2</v>
      </c>
      <c r="D14" s="190">
        <f t="shared" si="8"/>
        <v>1.1142061281337047E-2</v>
      </c>
      <c r="E14" s="190">
        <f t="shared" si="8"/>
        <v>0</v>
      </c>
      <c r="F14" s="190">
        <f t="shared" si="8"/>
        <v>0</v>
      </c>
      <c r="G14" s="190" t="s">
        <v>15</v>
      </c>
      <c r="H14" s="190" t="s">
        <v>15</v>
      </c>
      <c r="I14" s="69">
        <f t="shared" si="8"/>
        <v>0</v>
      </c>
      <c r="J14" s="191">
        <f t="shared" si="8"/>
        <v>1.1176857330703484E-2</v>
      </c>
    </row>
    <row r="15" spans="1:10" ht="27.75" customHeight="1" x14ac:dyDescent="0.25">
      <c r="A15" s="455" t="s">
        <v>67</v>
      </c>
      <c r="B15" s="61" t="s">
        <v>20</v>
      </c>
      <c r="C15" s="192">
        <f>C5+C7+C9+C11+C13</f>
        <v>1743</v>
      </c>
      <c r="D15" s="120">
        <f>D5+D7+D9+D11+D13</f>
        <v>718</v>
      </c>
      <c r="E15" s="192">
        <f>E5+E7+E9+E11+E13</f>
        <v>200</v>
      </c>
      <c r="F15" s="120">
        <f t="shared" ref="F15:J15" si="9">F5+F7+F9+F11+F13</f>
        <v>308</v>
      </c>
      <c r="G15" s="120" t="s">
        <v>13</v>
      </c>
      <c r="H15" s="120" t="s">
        <v>13</v>
      </c>
      <c r="I15" s="121">
        <f t="shared" si="9"/>
        <v>73</v>
      </c>
      <c r="J15" s="193">
        <f t="shared" si="9"/>
        <v>3042</v>
      </c>
    </row>
    <row r="16" spans="1:10" ht="27.75" customHeight="1" thickBot="1" x14ac:dyDescent="0.3">
      <c r="A16" s="456"/>
      <c r="B16" s="84" t="s">
        <v>30</v>
      </c>
      <c r="C16" s="85">
        <f t="shared" ref="C16:I16" si="10">C15/C$15</f>
        <v>1</v>
      </c>
      <c r="D16" s="86">
        <f t="shared" si="10"/>
        <v>1</v>
      </c>
      <c r="E16" s="86">
        <f t="shared" si="10"/>
        <v>1</v>
      </c>
      <c r="F16" s="86">
        <f t="shared" si="10"/>
        <v>1</v>
      </c>
      <c r="G16" s="86" t="s">
        <v>15</v>
      </c>
      <c r="H16" s="86" t="s">
        <v>15</v>
      </c>
      <c r="I16" s="88">
        <f t="shared" si="10"/>
        <v>1</v>
      </c>
      <c r="J16" s="123">
        <f>J15/J$15</f>
        <v>1</v>
      </c>
    </row>
    <row r="17" spans="1:10" ht="36" customHeight="1" thickBot="1" x14ac:dyDescent="0.3">
      <c r="A17" s="124"/>
      <c r="B17" s="90"/>
      <c r="C17" s="91"/>
      <c r="D17" s="91"/>
      <c r="E17" s="91"/>
      <c r="F17" s="91"/>
      <c r="G17" s="91"/>
      <c r="H17" s="91"/>
      <c r="I17" s="91"/>
      <c r="J17" s="91"/>
    </row>
    <row r="18" spans="1:10" ht="44.25" customHeight="1" x14ac:dyDescent="0.25">
      <c r="A18" s="194" t="s">
        <v>68</v>
      </c>
      <c r="B18" s="195" t="s">
        <v>20</v>
      </c>
      <c r="C18" s="196">
        <v>128</v>
      </c>
      <c r="D18" s="197">
        <v>1509</v>
      </c>
      <c r="E18" s="197">
        <v>48</v>
      </c>
      <c r="F18" s="197">
        <v>1</v>
      </c>
      <c r="G18" s="197" t="s">
        <v>13</v>
      </c>
      <c r="H18" s="197" t="s">
        <v>13</v>
      </c>
      <c r="I18" s="198">
        <v>11</v>
      </c>
      <c r="J18" s="199">
        <f>SUM(C18:I18)</f>
        <v>1697</v>
      </c>
    </row>
    <row r="19" spans="1:10" ht="44.25" customHeight="1" thickBot="1" x14ac:dyDescent="0.3">
      <c r="A19" s="200" t="s">
        <v>69</v>
      </c>
      <c r="B19" s="84" t="s">
        <v>20</v>
      </c>
      <c r="C19" s="201">
        <f t="shared" ref="C19:J19" si="11">C20-C15-C18</f>
        <v>0</v>
      </c>
      <c r="D19" s="202">
        <f t="shared" si="11"/>
        <v>3612</v>
      </c>
      <c r="E19" s="202">
        <f t="shared" si="11"/>
        <v>0</v>
      </c>
      <c r="F19" s="202">
        <f t="shared" si="11"/>
        <v>0</v>
      </c>
      <c r="G19" s="202" t="s">
        <v>13</v>
      </c>
      <c r="H19" s="202" t="s">
        <v>13</v>
      </c>
      <c r="I19" s="203">
        <f t="shared" si="11"/>
        <v>0</v>
      </c>
      <c r="J19" s="204">
        <f t="shared" si="11"/>
        <v>3612</v>
      </c>
    </row>
    <row r="20" spans="1:10" ht="44.25" customHeight="1" thickBot="1" x14ac:dyDescent="0.3">
      <c r="A20" s="352" t="s">
        <v>21</v>
      </c>
      <c r="B20" s="84" t="s">
        <v>20</v>
      </c>
      <c r="C20" s="201">
        <v>1871</v>
      </c>
      <c r="D20" s="202">
        <v>5839</v>
      </c>
      <c r="E20" s="202">
        <v>248</v>
      </c>
      <c r="F20" s="202">
        <v>309</v>
      </c>
      <c r="G20" s="202" t="s">
        <v>13</v>
      </c>
      <c r="H20" s="202" t="s">
        <v>13</v>
      </c>
      <c r="I20" s="203">
        <v>84</v>
      </c>
      <c r="J20" s="204">
        <f>SUM(C20:I20)</f>
        <v>8351</v>
      </c>
    </row>
    <row r="21" spans="1:10" ht="54.75" customHeight="1" thickBot="1" x14ac:dyDescent="0.3">
      <c r="A21" s="350"/>
      <c r="B21" s="124"/>
      <c r="C21" s="134"/>
      <c r="D21" s="134"/>
      <c r="E21" s="134"/>
      <c r="F21" s="134"/>
      <c r="G21" s="134"/>
      <c r="H21" s="134"/>
      <c r="I21" s="134"/>
      <c r="J21" s="136"/>
    </row>
    <row r="22" spans="1:10" ht="42" customHeight="1" x14ac:dyDescent="0.25">
      <c r="A22" s="370" t="s">
        <v>22</v>
      </c>
      <c r="B22" s="371"/>
      <c r="C22" s="371"/>
      <c r="D22" s="93"/>
      <c r="E22" s="93"/>
      <c r="F22" s="93"/>
      <c r="G22" s="93"/>
      <c r="H22" s="93"/>
      <c r="I22" s="93"/>
      <c r="J22" s="94"/>
    </row>
    <row r="23" spans="1:10" ht="42" customHeight="1" x14ac:dyDescent="0.25">
      <c r="A23" s="388" t="s">
        <v>23</v>
      </c>
      <c r="B23" s="389"/>
      <c r="C23" s="205">
        <v>3</v>
      </c>
      <c r="D23" s="95">
        <v>5</v>
      </c>
      <c r="E23" s="95">
        <v>1</v>
      </c>
      <c r="F23" s="95">
        <v>1</v>
      </c>
      <c r="G23" s="95">
        <v>0</v>
      </c>
      <c r="H23" s="95">
        <v>0</v>
      </c>
      <c r="I23" s="95">
        <v>1</v>
      </c>
      <c r="J23" s="96">
        <f>SUM(C23:I23)</f>
        <v>11</v>
      </c>
    </row>
    <row r="24" spans="1:10" ht="42" customHeight="1" thickBot="1" x14ac:dyDescent="0.3">
      <c r="A24" s="390" t="s">
        <v>24</v>
      </c>
      <c r="B24" s="391"/>
      <c r="C24" s="97">
        <v>3</v>
      </c>
      <c r="D24" s="98">
        <v>14</v>
      </c>
      <c r="E24" s="98">
        <v>1</v>
      </c>
      <c r="F24" s="98">
        <v>1</v>
      </c>
      <c r="G24" s="98">
        <v>0</v>
      </c>
      <c r="H24" s="98">
        <v>1</v>
      </c>
      <c r="I24" s="99">
        <v>1</v>
      </c>
      <c r="J24" s="100">
        <f>SUM(C24:I24)</f>
        <v>21</v>
      </c>
    </row>
    <row r="25" spans="1:10" ht="31.5" customHeight="1" x14ac:dyDescent="0.25">
      <c r="A25" s="52" t="s">
        <v>25</v>
      </c>
      <c r="B25" s="53"/>
      <c r="C25" s="54"/>
      <c r="D25" s="54"/>
      <c r="E25" s="54"/>
      <c r="F25" s="54"/>
      <c r="G25" s="54"/>
      <c r="H25" s="54"/>
      <c r="I25" s="54"/>
      <c r="J25" s="54"/>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9"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5" customWidth="1"/>
    <col min="3" max="10" width="22.5703125" customWidth="1"/>
  </cols>
  <sheetData>
    <row r="1" spans="1:10" ht="43.5" customHeight="1" x14ac:dyDescent="0.25">
      <c r="A1" s="457" t="s">
        <v>70</v>
      </c>
      <c r="B1" s="457"/>
      <c r="C1" s="457"/>
      <c r="D1" s="457"/>
      <c r="E1" s="457"/>
      <c r="F1" s="457"/>
      <c r="G1" s="457"/>
      <c r="H1" s="457"/>
      <c r="I1" s="457"/>
      <c r="J1" s="457"/>
    </row>
    <row r="2" spans="1:10" ht="43.5" customHeight="1" thickBot="1" x14ac:dyDescent="0.3">
      <c r="A2" s="457" t="s">
        <v>145</v>
      </c>
      <c r="B2" s="457"/>
      <c r="C2" s="458"/>
      <c r="D2" s="458"/>
      <c r="E2" s="458"/>
      <c r="F2" s="458"/>
      <c r="G2" s="458"/>
      <c r="H2" s="458"/>
      <c r="I2" s="458"/>
      <c r="J2" s="458"/>
    </row>
    <row r="3" spans="1:10" ht="51.75" customHeight="1" thickBot="1" x14ac:dyDescent="0.3">
      <c r="A3" s="395" t="s">
        <v>71</v>
      </c>
      <c r="B3" s="396"/>
      <c r="C3" s="399" t="s">
        <v>2</v>
      </c>
      <c r="D3" s="400"/>
      <c r="E3" s="400"/>
      <c r="F3" s="400"/>
      <c r="G3" s="400"/>
      <c r="H3" s="400"/>
      <c r="I3" s="400"/>
      <c r="J3" s="401"/>
    </row>
    <row r="4" spans="1:10" ht="48" customHeight="1" thickBot="1" x14ac:dyDescent="0.3">
      <c r="A4" s="397"/>
      <c r="B4" s="398"/>
      <c r="C4" s="103" t="s">
        <v>3</v>
      </c>
      <c r="D4" s="104" t="s">
        <v>4</v>
      </c>
      <c r="E4" s="186" t="s">
        <v>5</v>
      </c>
      <c r="F4" s="104" t="s">
        <v>6</v>
      </c>
      <c r="G4" s="104" t="s">
        <v>7</v>
      </c>
      <c r="H4" s="104" t="s">
        <v>8</v>
      </c>
      <c r="I4" s="105" t="s">
        <v>9</v>
      </c>
      <c r="J4" s="106" t="s">
        <v>10</v>
      </c>
    </row>
    <row r="5" spans="1:10" ht="25.5" customHeight="1" x14ac:dyDescent="0.25">
      <c r="A5" s="464" t="s">
        <v>72</v>
      </c>
      <c r="B5" s="71" t="s">
        <v>20</v>
      </c>
      <c r="C5" s="188">
        <v>1300</v>
      </c>
      <c r="D5" s="107">
        <v>3124</v>
      </c>
      <c r="E5" s="107">
        <v>151</v>
      </c>
      <c r="F5" s="107">
        <v>284</v>
      </c>
      <c r="G5" s="107" t="s">
        <v>13</v>
      </c>
      <c r="H5" s="107" t="s">
        <v>13</v>
      </c>
      <c r="I5" s="108">
        <v>51</v>
      </c>
      <c r="J5" s="109">
        <f>SUM(C5:I5)</f>
        <v>4910</v>
      </c>
    </row>
    <row r="6" spans="1:10" ht="25.5" customHeight="1" x14ac:dyDescent="0.25">
      <c r="A6" s="463"/>
      <c r="B6" s="66" t="s">
        <v>30</v>
      </c>
      <c r="C6" s="75">
        <f t="shared" ref="C6:J6" si="0">C5/C$11</f>
        <v>0.74031890660592259</v>
      </c>
      <c r="D6" s="76">
        <f t="shared" si="0"/>
        <v>0.57553426676492259</v>
      </c>
      <c r="E6" s="76">
        <f t="shared" si="0"/>
        <v>0.74384236453201968</v>
      </c>
      <c r="F6" s="76">
        <f t="shared" si="0"/>
        <v>0.92207792207792205</v>
      </c>
      <c r="G6" s="76" t="s">
        <v>15</v>
      </c>
      <c r="H6" s="76" t="s">
        <v>15</v>
      </c>
      <c r="I6" s="78">
        <f t="shared" si="0"/>
        <v>0.67105263157894735</v>
      </c>
      <c r="J6" s="110">
        <f t="shared" si="0"/>
        <v>0.631836314502638</v>
      </c>
    </row>
    <row r="7" spans="1:10" ht="25.5" customHeight="1" x14ac:dyDescent="0.25">
      <c r="A7" s="460" t="s">
        <v>73</v>
      </c>
      <c r="B7" s="71" t="s">
        <v>20</v>
      </c>
      <c r="C7" s="189">
        <v>114</v>
      </c>
      <c r="D7" s="115">
        <v>372</v>
      </c>
      <c r="E7" s="115">
        <v>27</v>
      </c>
      <c r="F7" s="115">
        <v>9</v>
      </c>
      <c r="G7" s="115" t="s">
        <v>13</v>
      </c>
      <c r="H7" s="115" t="s">
        <v>13</v>
      </c>
      <c r="I7" s="116">
        <v>5</v>
      </c>
      <c r="J7" s="117">
        <f t="shared" ref="J7" si="1">SUM(C7:I7)</f>
        <v>527</v>
      </c>
    </row>
    <row r="8" spans="1:10" ht="25.5" customHeight="1" x14ac:dyDescent="0.25">
      <c r="A8" s="463"/>
      <c r="B8" s="66" t="s">
        <v>30</v>
      </c>
      <c r="C8" s="75">
        <f t="shared" ref="C8:J8" si="2">C7/C$11</f>
        <v>6.4920273348519367E-2</v>
      </c>
      <c r="D8" s="76">
        <f t="shared" si="2"/>
        <v>6.8533529845246868E-2</v>
      </c>
      <c r="E8" s="76">
        <f t="shared" si="2"/>
        <v>0.13300492610837439</v>
      </c>
      <c r="F8" s="76">
        <f t="shared" si="2"/>
        <v>2.922077922077922E-2</v>
      </c>
      <c r="G8" s="76" t="s">
        <v>15</v>
      </c>
      <c r="H8" s="76" t="s">
        <v>15</v>
      </c>
      <c r="I8" s="78">
        <f t="shared" si="2"/>
        <v>6.5789473684210523E-2</v>
      </c>
      <c r="J8" s="110">
        <f t="shared" si="2"/>
        <v>6.7816239866169095E-2</v>
      </c>
    </row>
    <row r="9" spans="1:10" ht="25.5" customHeight="1" x14ac:dyDescent="0.25">
      <c r="A9" s="460" t="s">
        <v>74</v>
      </c>
      <c r="B9" s="111" t="s">
        <v>20</v>
      </c>
      <c r="C9" s="207">
        <v>342</v>
      </c>
      <c r="D9" s="112">
        <v>1932</v>
      </c>
      <c r="E9" s="112">
        <v>25</v>
      </c>
      <c r="F9" s="112">
        <v>15</v>
      </c>
      <c r="G9" s="112" t="s">
        <v>13</v>
      </c>
      <c r="H9" s="112" t="s">
        <v>13</v>
      </c>
      <c r="I9" s="113">
        <v>20</v>
      </c>
      <c r="J9" s="114">
        <f t="shared" ref="J9:J11" si="3">SUM(C9:I9)</f>
        <v>2334</v>
      </c>
    </row>
    <row r="10" spans="1:10" ht="25.5" customHeight="1" thickBot="1" x14ac:dyDescent="0.3">
      <c r="A10" s="461"/>
      <c r="B10" s="84" t="s">
        <v>30</v>
      </c>
      <c r="C10" s="208">
        <f t="shared" ref="C10:J10" si="4">C9/C$11</f>
        <v>0.19476082004555809</v>
      </c>
      <c r="D10" s="118">
        <f t="shared" si="4"/>
        <v>0.3559322033898305</v>
      </c>
      <c r="E10" s="118">
        <f t="shared" si="4"/>
        <v>0.12315270935960591</v>
      </c>
      <c r="F10" s="118">
        <f t="shared" si="4"/>
        <v>4.8701298701298704E-2</v>
      </c>
      <c r="G10" s="118" t="s">
        <v>15</v>
      </c>
      <c r="H10" s="118" t="s">
        <v>15</v>
      </c>
      <c r="I10" s="119">
        <f t="shared" si="4"/>
        <v>0.26315789473684209</v>
      </c>
      <c r="J10" s="209">
        <f t="shared" si="4"/>
        <v>0.30034744563119292</v>
      </c>
    </row>
    <row r="11" spans="1:10" ht="27.75" customHeight="1" x14ac:dyDescent="0.25">
      <c r="A11" s="462" t="s">
        <v>75</v>
      </c>
      <c r="B11" s="71" t="s">
        <v>20</v>
      </c>
      <c r="C11" s="210">
        <f t="shared" ref="C11:I11" si="5">C5+C7++C9</f>
        <v>1756</v>
      </c>
      <c r="D11" s="211">
        <f t="shared" si="5"/>
        <v>5428</v>
      </c>
      <c r="E11" s="211">
        <f t="shared" si="5"/>
        <v>203</v>
      </c>
      <c r="F11" s="211">
        <f t="shared" si="5"/>
        <v>308</v>
      </c>
      <c r="G11" s="211" t="s">
        <v>13</v>
      </c>
      <c r="H11" s="211" t="s">
        <v>13</v>
      </c>
      <c r="I11" s="212">
        <f t="shared" si="5"/>
        <v>76</v>
      </c>
      <c r="J11" s="122">
        <f t="shared" si="3"/>
        <v>7771</v>
      </c>
    </row>
    <row r="12" spans="1:10" ht="27.75" customHeight="1" thickBot="1" x14ac:dyDescent="0.3">
      <c r="A12" s="397"/>
      <c r="B12" s="84" t="s">
        <v>30</v>
      </c>
      <c r="C12" s="85">
        <f t="shared" ref="C12:I12" si="6">C11/C$11</f>
        <v>1</v>
      </c>
      <c r="D12" s="86">
        <f t="shared" si="6"/>
        <v>1</v>
      </c>
      <c r="E12" s="86">
        <f t="shared" si="6"/>
        <v>1</v>
      </c>
      <c r="F12" s="86">
        <f t="shared" si="6"/>
        <v>1</v>
      </c>
      <c r="G12" s="86" t="s">
        <v>15</v>
      </c>
      <c r="H12" s="86" t="s">
        <v>15</v>
      </c>
      <c r="I12" s="88">
        <f t="shared" si="6"/>
        <v>1</v>
      </c>
      <c r="J12" s="123">
        <f>J11/J$11</f>
        <v>1</v>
      </c>
    </row>
    <row r="13" spans="1:10" ht="36" customHeight="1" thickBot="1" x14ac:dyDescent="0.3">
      <c r="A13" s="124"/>
      <c r="B13" s="90"/>
      <c r="C13" s="91"/>
      <c r="D13" s="91"/>
      <c r="E13" s="91"/>
      <c r="F13" s="91"/>
      <c r="G13" s="91"/>
      <c r="H13" s="91"/>
      <c r="I13" s="91"/>
      <c r="J13" s="91"/>
    </row>
    <row r="14" spans="1:10" ht="48.75" customHeight="1" x14ac:dyDescent="0.25">
      <c r="A14" s="194" t="s">
        <v>76</v>
      </c>
      <c r="B14" s="213" t="s">
        <v>20</v>
      </c>
      <c r="C14" s="196">
        <v>115</v>
      </c>
      <c r="D14" s="197">
        <v>411</v>
      </c>
      <c r="E14" s="197">
        <v>45</v>
      </c>
      <c r="F14" s="197">
        <v>1</v>
      </c>
      <c r="G14" s="197" t="s">
        <v>13</v>
      </c>
      <c r="H14" s="197" t="s">
        <v>13</v>
      </c>
      <c r="I14" s="198">
        <v>8</v>
      </c>
      <c r="J14" s="199">
        <f>SUM(C14:I14)</f>
        <v>580</v>
      </c>
    </row>
    <row r="15" spans="1:10" ht="48.75" customHeight="1" thickBot="1" x14ac:dyDescent="0.3">
      <c r="A15" s="214" t="s">
        <v>69</v>
      </c>
      <c r="B15" s="215" t="s">
        <v>20</v>
      </c>
      <c r="C15" s="201">
        <f t="shared" ref="C15:J15" si="7">C16-C11-C14</f>
        <v>0</v>
      </c>
      <c r="D15" s="202">
        <f t="shared" si="7"/>
        <v>0</v>
      </c>
      <c r="E15" s="202">
        <f t="shared" si="7"/>
        <v>0</v>
      </c>
      <c r="F15" s="202">
        <f t="shared" si="7"/>
        <v>0</v>
      </c>
      <c r="G15" s="202" t="s">
        <v>13</v>
      </c>
      <c r="H15" s="202" t="s">
        <v>13</v>
      </c>
      <c r="I15" s="203">
        <f t="shared" si="7"/>
        <v>0</v>
      </c>
      <c r="J15" s="204">
        <f t="shared" si="7"/>
        <v>0</v>
      </c>
    </row>
    <row r="16" spans="1:10" ht="48.75" customHeight="1" thickBot="1" x14ac:dyDescent="0.3">
      <c r="A16" s="354" t="s">
        <v>21</v>
      </c>
      <c r="B16" s="137" t="s">
        <v>20</v>
      </c>
      <c r="C16" s="201">
        <v>1871</v>
      </c>
      <c r="D16" s="202">
        <v>5839</v>
      </c>
      <c r="E16" s="202">
        <v>248</v>
      </c>
      <c r="F16" s="202">
        <v>309</v>
      </c>
      <c r="G16" s="202" t="s">
        <v>13</v>
      </c>
      <c r="H16" s="202" t="s">
        <v>13</v>
      </c>
      <c r="I16" s="203">
        <v>84</v>
      </c>
      <c r="J16" s="204">
        <f>SUM(C16:I16)</f>
        <v>8351</v>
      </c>
    </row>
    <row r="17" spans="1:10" ht="54.75" customHeight="1" thickBot="1" x14ac:dyDescent="0.3">
      <c r="A17" s="350"/>
      <c r="B17" s="124"/>
      <c r="C17" s="134"/>
      <c r="D17" s="134"/>
      <c r="E17" s="134"/>
      <c r="F17" s="134"/>
      <c r="G17" s="134"/>
      <c r="H17" s="134"/>
      <c r="I17" s="134"/>
      <c r="J17" s="136"/>
    </row>
    <row r="18" spans="1:10" ht="36" customHeight="1" x14ac:dyDescent="0.25">
      <c r="A18" s="370" t="s">
        <v>22</v>
      </c>
      <c r="B18" s="371"/>
      <c r="C18" s="371"/>
      <c r="D18" s="93"/>
      <c r="E18" s="93"/>
      <c r="F18" s="93"/>
      <c r="G18" s="93"/>
      <c r="H18" s="93"/>
      <c r="I18" s="93"/>
      <c r="J18" s="94"/>
    </row>
    <row r="19" spans="1:10" ht="36" customHeight="1" x14ac:dyDescent="0.25">
      <c r="A19" s="388" t="s">
        <v>23</v>
      </c>
      <c r="B19" s="389"/>
      <c r="C19" s="216">
        <v>3</v>
      </c>
      <c r="D19" s="95">
        <v>11</v>
      </c>
      <c r="E19" s="95">
        <v>1</v>
      </c>
      <c r="F19" s="95">
        <v>1</v>
      </c>
      <c r="G19" s="95">
        <v>0</v>
      </c>
      <c r="H19" s="95">
        <v>0</v>
      </c>
      <c r="I19" s="95">
        <v>1</v>
      </c>
      <c r="J19" s="96">
        <f>SUM(C19:I19)</f>
        <v>17</v>
      </c>
    </row>
    <row r="20" spans="1:10" ht="36" customHeight="1" thickBot="1" x14ac:dyDescent="0.3">
      <c r="A20" s="390" t="s">
        <v>24</v>
      </c>
      <c r="B20" s="391"/>
      <c r="C20" s="97">
        <v>3</v>
      </c>
      <c r="D20" s="98">
        <v>14</v>
      </c>
      <c r="E20" s="98">
        <v>1</v>
      </c>
      <c r="F20" s="98">
        <v>1</v>
      </c>
      <c r="G20" s="98">
        <v>0</v>
      </c>
      <c r="H20" s="98">
        <v>1</v>
      </c>
      <c r="I20" s="99">
        <v>1</v>
      </c>
      <c r="J20" s="100">
        <f>SUM(C20:I20)</f>
        <v>21</v>
      </c>
    </row>
    <row r="21" spans="1:10" ht="31.5" customHeight="1" x14ac:dyDescent="0.25">
      <c r="A21" s="52" t="s">
        <v>25</v>
      </c>
      <c r="B21" s="53"/>
      <c r="C21" s="54"/>
      <c r="D21" s="54"/>
      <c r="E21" s="54"/>
      <c r="F21" s="54"/>
      <c r="G21" s="54"/>
      <c r="H21" s="54"/>
      <c r="I21" s="54"/>
      <c r="J21" s="54"/>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64" zoomScaleNormal="64" workbookViewId="0">
      <selection sqref="A1:J1"/>
    </sheetView>
  </sheetViews>
  <sheetFormatPr baseColWidth="10" defaultRowHeight="15" x14ac:dyDescent="0.25"/>
  <cols>
    <col min="1" max="1" width="54.5703125" customWidth="1"/>
    <col min="2" max="2" width="17.28515625" style="55" customWidth="1"/>
    <col min="3" max="10" width="26.140625" customWidth="1"/>
  </cols>
  <sheetData>
    <row r="1" spans="1:10" ht="57" customHeight="1" x14ac:dyDescent="0.25">
      <c r="A1" s="475" t="s">
        <v>77</v>
      </c>
      <c r="B1" s="475"/>
      <c r="C1" s="475"/>
      <c r="D1" s="475"/>
      <c r="E1" s="475"/>
      <c r="F1" s="475"/>
      <c r="G1" s="475"/>
      <c r="H1" s="475"/>
      <c r="I1" s="475"/>
      <c r="J1" s="475"/>
    </row>
    <row r="2" spans="1:10" ht="42" customHeight="1" thickBot="1" x14ac:dyDescent="0.3">
      <c r="A2" s="476" t="s">
        <v>146</v>
      </c>
      <c r="B2" s="476"/>
      <c r="C2" s="477"/>
      <c r="D2" s="477"/>
      <c r="E2" s="477"/>
      <c r="F2" s="477"/>
      <c r="G2" s="477"/>
      <c r="H2" s="477"/>
      <c r="I2" s="477"/>
      <c r="J2" s="477"/>
    </row>
    <row r="3" spans="1:10" ht="51.75" customHeight="1" thickBot="1" x14ac:dyDescent="0.3">
      <c r="A3" s="443" t="s">
        <v>78</v>
      </c>
      <c r="B3" s="478"/>
      <c r="C3" s="399" t="s">
        <v>2</v>
      </c>
      <c r="D3" s="400"/>
      <c r="E3" s="400"/>
      <c r="F3" s="400"/>
      <c r="G3" s="400"/>
      <c r="H3" s="400"/>
      <c r="I3" s="400"/>
      <c r="J3" s="401"/>
    </row>
    <row r="4" spans="1:10" ht="57.75" customHeight="1" thickBot="1" x14ac:dyDescent="0.3">
      <c r="A4" s="447"/>
      <c r="B4" s="479"/>
      <c r="C4" s="217" t="s">
        <v>3</v>
      </c>
      <c r="D4" s="218" t="s">
        <v>4</v>
      </c>
      <c r="E4" s="219" t="s">
        <v>5</v>
      </c>
      <c r="F4" s="218" t="s">
        <v>6</v>
      </c>
      <c r="G4" s="218" t="s">
        <v>7</v>
      </c>
      <c r="H4" s="220" t="s">
        <v>8</v>
      </c>
      <c r="I4" s="493" t="s">
        <v>147</v>
      </c>
      <c r="J4" s="351" t="s">
        <v>10</v>
      </c>
    </row>
    <row r="5" spans="1:10" ht="31.5" customHeight="1" x14ac:dyDescent="0.25">
      <c r="A5" s="480" t="s">
        <v>79</v>
      </c>
      <c r="B5" s="221" t="s">
        <v>20</v>
      </c>
      <c r="C5" s="222">
        <v>72</v>
      </c>
      <c r="D5" s="223">
        <v>104</v>
      </c>
      <c r="E5" s="223">
        <v>7</v>
      </c>
      <c r="F5" s="223">
        <v>16</v>
      </c>
      <c r="G5" s="223" t="s">
        <v>13</v>
      </c>
      <c r="H5" s="223" t="s">
        <v>13</v>
      </c>
      <c r="I5" s="224">
        <v>8</v>
      </c>
      <c r="J5" s="225">
        <f>SUM(C5:I5)</f>
        <v>207</v>
      </c>
    </row>
    <row r="6" spans="1:10" ht="31.5" customHeight="1" x14ac:dyDescent="0.25">
      <c r="A6" s="481"/>
      <c r="B6" s="226" t="s">
        <v>30</v>
      </c>
      <c r="C6" s="227">
        <f t="shared" ref="C6:J6" si="0">C5/C$21</f>
        <v>4.126074498567335E-2</v>
      </c>
      <c r="D6" s="228">
        <f t="shared" si="0"/>
        <v>0.10420841683366733</v>
      </c>
      <c r="E6" s="228">
        <f t="shared" si="0"/>
        <v>3.7037037037037035E-2</v>
      </c>
      <c r="F6" s="228">
        <f t="shared" si="0"/>
        <v>5.3691275167785234E-2</v>
      </c>
      <c r="G6" s="228" t="s">
        <v>15</v>
      </c>
      <c r="H6" s="228" t="s">
        <v>15</v>
      </c>
      <c r="I6" s="229">
        <f t="shared" si="0"/>
        <v>9.7560975609756101E-2</v>
      </c>
      <c r="J6" s="230">
        <f t="shared" si="0"/>
        <v>6.25E-2</v>
      </c>
    </row>
    <row r="7" spans="1:10" ht="25.5" customHeight="1" x14ac:dyDescent="0.25">
      <c r="A7" s="482" t="s">
        <v>80</v>
      </c>
      <c r="B7" s="231" t="s">
        <v>20</v>
      </c>
      <c r="C7" s="232">
        <v>226</v>
      </c>
      <c r="D7" s="233">
        <v>150</v>
      </c>
      <c r="E7" s="233">
        <v>29</v>
      </c>
      <c r="F7" s="233">
        <v>35</v>
      </c>
      <c r="G7" s="233" t="s">
        <v>13</v>
      </c>
      <c r="H7" s="233" t="s">
        <v>13</v>
      </c>
      <c r="I7" s="234">
        <v>9</v>
      </c>
      <c r="J7" s="235">
        <f t="shared" ref="J7" si="1">SUM(C7:I7)</f>
        <v>449</v>
      </c>
    </row>
    <row r="8" spans="1:10" ht="25.5" customHeight="1" x14ac:dyDescent="0.25">
      <c r="A8" s="481"/>
      <c r="B8" s="226" t="s">
        <v>30</v>
      </c>
      <c r="C8" s="227">
        <f t="shared" ref="C8:J8" si="2">C7/C$21</f>
        <v>0.12951289398280802</v>
      </c>
      <c r="D8" s="228">
        <f t="shared" si="2"/>
        <v>0.15030060120240482</v>
      </c>
      <c r="E8" s="228">
        <f t="shared" si="2"/>
        <v>0.15343915343915343</v>
      </c>
      <c r="F8" s="228">
        <f t="shared" si="2"/>
        <v>0.1174496644295302</v>
      </c>
      <c r="G8" s="228" t="s">
        <v>15</v>
      </c>
      <c r="H8" s="228" t="s">
        <v>15</v>
      </c>
      <c r="I8" s="229">
        <f t="shared" si="2"/>
        <v>0.10975609756097561</v>
      </c>
      <c r="J8" s="230">
        <f t="shared" si="2"/>
        <v>0.13556763285024154</v>
      </c>
    </row>
    <row r="9" spans="1:10" ht="33.75" customHeight="1" x14ac:dyDescent="0.25">
      <c r="A9" s="482" t="s">
        <v>81</v>
      </c>
      <c r="B9" s="231" t="s">
        <v>20</v>
      </c>
      <c r="C9" s="232">
        <v>572</v>
      </c>
      <c r="D9" s="233">
        <v>225</v>
      </c>
      <c r="E9" s="233">
        <v>48</v>
      </c>
      <c r="F9" s="233">
        <v>109</v>
      </c>
      <c r="G9" s="233" t="s">
        <v>13</v>
      </c>
      <c r="H9" s="233" t="s">
        <v>13</v>
      </c>
      <c r="I9" s="234">
        <v>24</v>
      </c>
      <c r="J9" s="235">
        <f t="shared" ref="J9" si="3">SUM(C9:I9)</f>
        <v>978</v>
      </c>
    </row>
    <row r="10" spans="1:10" ht="33.75" customHeight="1" x14ac:dyDescent="0.25">
      <c r="A10" s="481"/>
      <c r="B10" s="226" t="s">
        <v>30</v>
      </c>
      <c r="C10" s="227">
        <f t="shared" ref="C10:J10" si="4">C9/C$21</f>
        <v>0.32779369627507166</v>
      </c>
      <c r="D10" s="228">
        <f t="shared" si="4"/>
        <v>0.22545090180360722</v>
      </c>
      <c r="E10" s="228">
        <f t="shared" si="4"/>
        <v>0.25396825396825395</v>
      </c>
      <c r="F10" s="228">
        <f t="shared" si="4"/>
        <v>0.36577181208053694</v>
      </c>
      <c r="G10" s="228" t="s">
        <v>15</v>
      </c>
      <c r="H10" s="228" t="s">
        <v>15</v>
      </c>
      <c r="I10" s="229">
        <f t="shared" si="4"/>
        <v>0.29268292682926828</v>
      </c>
      <c r="J10" s="230">
        <f t="shared" si="4"/>
        <v>0.29528985507246375</v>
      </c>
    </row>
    <row r="11" spans="1:10" ht="25.5" customHeight="1" x14ac:dyDescent="0.25">
      <c r="A11" s="482" t="s">
        <v>82</v>
      </c>
      <c r="B11" s="231" t="s">
        <v>20</v>
      </c>
      <c r="C11" s="232">
        <v>185</v>
      </c>
      <c r="D11" s="233">
        <v>92</v>
      </c>
      <c r="E11" s="233">
        <v>19</v>
      </c>
      <c r="F11" s="233">
        <v>28</v>
      </c>
      <c r="G11" s="233" t="s">
        <v>13</v>
      </c>
      <c r="H11" s="233" t="s">
        <v>13</v>
      </c>
      <c r="I11" s="234">
        <v>6</v>
      </c>
      <c r="J11" s="235">
        <f t="shared" ref="J11" si="5">SUM(C11:I11)</f>
        <v>330</v>
      </c>
    </row>
    <row r="12" spans="1:10" ht="25.5" customHeight="1" x14ac:dyDescent="0.25">
      <c r="A12" s="481"/>
      <c r="B12" s="226" t="s">
        <v>30</v>
      </c>
      <c r="C12" s="227">
        <f t="shared" ref="C12:J12" si="6">C11/C$21</f>
        <v>0.10601719197707736</v>
      </c>
      <c r="D12" s="228">
        <f t="shared" si="6"/>
        <v>9.2184368737474945E-2</v>
      </c>
      <c r="E12" s="228">
        <f t="shared" si="6"/>
        <v>0.10052910052910052</v>
      </c>
      <c r="F12" s="228">
        <f t="shared" si="6"/>
        <v>9.3959731543624164E-2</v>
      </c>
      <c r="G12" s="228" t="s">
        <v>15</v>
      </c>
      <c r="H12" s="228" t="s">
        <v>15</v>
      </c>
      <c r="I12" s="229">
        <f t="shared" si="6"/>
        <v>7.3170731707317069E-2</v>
      </c>
      <c r="J12" s="230">
        <f t="shared" si="6"/>
        <v>9.9637681159420288E-2</v>
      </c>
    </row>
    <row r="13" spans="1:10" ht="25.5" customHeight="1" x14ac:dyDescent="0.25">
      <c r="A13" s="482" t="s">
        <v>83</v>
      </c>
      <c r="B13" s="231" t="s">
        <v>20</v>
      </c>
      <c r="C13" s="232">
        <v>29</v>
      </c>
      <c r="D13" s="233">
        <v>44</v>
      </c>
      <c r="E13" s="233">
        <v>2</v>
      </c>
      <c r="F13" s="233">
        <v>14</v>
      </c>
      <c r="G13" s="233" t="s">
        <v>13</v>
      </c>
      <c r="H13" s="233" t="s">
        <v>13</v>
      </c>
      <c r="I13" s="234">
        <v>2</v>
      </c>
      <c r="J13" s="235">
        <f t="shared" ref="J13" si="7">SUM(C13:I13)</f>
        <v>91</v>
      </c>
    </row>
    <row r="14" spans="1:10" ht="25.5" customHeight="1" x14ac:dyDescent="0.25">
      <c r="A14" s="481"/>
      <c r="B14" s="226" t="s">
        <v>30</v>
      </c>
      <c r="C14" s="227">
        <f t="shared" ref="C14:J14" si="8">C13/C$21</f>
        <v>1.66189111747851E-2</v>
      </c>
      <c r="D14" s="228">
        <f t="shared" si="8"/>
        <v>4.4088176352705413E-2</v>
      </c>
      <c r="E14" s="228">
        <f t="shared" si="8"/>
        <v>1.0582010582010581E-2</v>
      </c>
      <c r="F14" s="228">
        <f t="shared" si="8"/>
        <v>4.6979865771812082E-2</v>
      </c>
      <c r="G14" s="228" t="s">
        <v>15</v>
      </c>
      <c r="H14" s="228" t="s">
        <v>15</v>
      </c>
      <c r="I14" s="229">
        <f t="shared" si="8"/>
        <v>2.4390243902439025E-2</v>
      </c>
      <c r="J14" s="230">
        <f t="shared" si="8"/>
        <v>2.747584541062802E-2</v>
      </c>
    </row>
    <row r="15" spans="1:10" ht="25.5" customHeight="1" x14ac:dyDescent="0.25">
      <c r="A15" s="482" t="s">
        <v>84</v>
      </c>
      <c r="B15" s="231" t="s">
        <v>20</v>
      </c>
      <c r="C15" s="232">
        <v>27</v>
      </c>
      <c r="D15" s="233">
        <v>14</v>
      </c>
      <c r="E15" s="233">
        <v>4</v>
      </c>
      <c r="F15" s="233">
        <v>4</v>
      </c>
      <c r="G15" s="233" t="s">
        <v>13</v>
      </c>
      <c r="H15" s="233" t="s">
        <v>13</v>
      </c>
      <c r="I15" s="234">
        <v>1</v>
      </c>
      <c r="J15" s="235">
        <f t="shared" ref="J15" si="9">SUM(C15:I15)</f>
        <v>50</v>
      </c>
    </row>
    <row r="16" spans="1:10" ht="25.5" customHeight="1" x14ac:dyDescent="0.25">
      <c r="A16" s="481"/>
      <c r="B16" s="226" t="s">
        <v>30</v>
      </c>
      <c r="C16" s="227">
        <f t="shared" ref="C16:J16" si="10">C15/C$21</f>
        <v>1.5472779369627506E-2</v>
      </c>
      <c r="D16" s="228">
        <f t="shared" si="10"/>
        <v>1.4028056112224449E-2</v>
      </c>
      <c r="E16" s="228">
        <f t="shared" si="10"/>
        <v>2.1164021164021163E-2</v>
      </c>
      <c r="F16" s="228">
        <f t="shared" si="10"/>
        <v>1.3422818791946308E-2</v>
      </c>
      <c r="G16" s="228" t="s">
        <v>15</v>
      </c>
      <c r="H16" s="228" t="s">
        <v>15</v>
      </c>
      <c r="I16" s="229">
        <f t="shared" si="10"/>
        <v>1.2195121951219513E-2</v>
      </c>
      <c r="J16" s="230">
        <f t="shared" si="10"/>
        <v>1.5096618357487922E-2</v>
      </c>
    </row>
    <row r="17" spans="1:10" ht="25.5" customHeight="1" x14ac:dyDescent="0.25">
      <c r="A17" s="474" t="s">
        <v>148</v>
      </c>
      <c r="B17" s="231" t="s">
        <v>20</v>
      </c>
      <c r="C17" s="232">
        <v>24</v>
      </c>
      <c r="D17" s="233">
        <v>4</v>
      </c>
      <c r="E17" s="233">
        <v>5</v>
      </c>
      <c r="F17" s="233">
        <v>2</v>
      </c>
      <c r="G17" s="233" t="s">
        <v>13</v>
      </c>
      <c r="H17" s="233" t="s">
        <v>13</v>
      </c>
      <c r="I17" s="234">
        <v>13</v>
      </c>
      <c r="J17" s="235">
        <f t="shared" ref="J17" si="11">SUM(C17:I17)</f>
        <v>48</v>
      </c>
    </row>
    <row r="18" spans="1:10" ht="25.5" customHeight="1" x14ac:dyDescent="0.25">
      <c r="A18" s="481"/>
      <c r="B18" s="226" t="s">
        <v>30</v>
      </c>
      <c r="C18" s="227">
        <f t="shared" ref="C18:J18" si="12">C17/C$21</f>
        <v>1.3753581661891117E-2</v>
      </c>
      <c r="D18" s="228">
        <f t="shared" si="12"/>
        <v>4.0080160320641279E-3</v>
      </c>
      <c r="E18" s="228">
        <f t="shared" si="12"/>
        <v>2.6455026455026454E-2</v>
      </c>
      <c r="F18" s="228">
        <f t="shared" si="12"/>
        <v>6.7114093959731542E-3</v>
      </c>
      <c r="G18" s="228" t="s">
        <v>15</v>
      </c>
      <c r="H18" s="228" t="s">
        <v>15</v>
      </c>
      <c r="I18" s="229">
        <f t="shared" si="12"/>
        <v>0.15853658536585366</v>
      </c>
      <c r="J18" s="230">
        <f t="shared" si="12"/>
        <v>1.4492753623188406E-2</v>
      </c>
    </row>
    <row r="19" spans="1:10" ht="25.5" customHeight="1" x14ac:dyDescent="0.25">
      <c r="A19" s="474" t="s">
        <v>85</v>
      </c>
      <c r="B19" s="231" t="s">
        <v>20</v>
      </c>
      <c r="C19" s="232">
        <v>610</v>
      </c>
      <c r="D19" s="233">
        <v>365</v>
      </c>
      <c r="E19" s="233">
        <v>75</v>
      </c>
      <c r="F19" s="233">
        <v>90</v>
      </c>
      <c r="G19" s="233" t="s">
        <v>13</v>
      </c>
      <c r="H19" s="233" t="s">
        <v>13</v>
      </c>
      <c r="I19" s="234">
        <v>19</v>
      </c>
      <c r="J19" s="235">
        <f t="shared" ref="J19" si="13">SUM(C19:I19)</f>
        <v>1159</v>
      </c>
    </row>
    <row r="20" spans="1:10" ht="25.5" customHeight="1" thickBot="1" x14ac:dyDescent="0.3">
      <c r="A20" s="474"/>
      <c r="B20" s="231" t="s">
        <v>30</v>
      </c>
      <c r="C20" s="236">
        <f t="shared" ref="C20:J20" si="14">C19/C$21</f>
        <v>0.34957020057306593</v>
      </c>
      <c r="D20" s="237">
        <f t="shared" si="14"/>
        <v>0.36573146292585168</v>
      </c>
      <c r="E20" s="237">
        <f t="shared" si="14"/>
        <v>0.3968253968253968</v>
      </c>
      <c r="F20" s="237">
        <f t="shared" si="14"/>
        <v>0.30201342281879195</v>
      </c>
      <c r="G20" s="237" t="s">
        <v>15</v>
      </c>
      <c r="H20" s="237" t="s">
        <v>15</v>
      </c>
      <c r="I20" s="238">
        <f t="shared" si="14"/>
        <v>0.23170731707317074</v>
      </c>
      <c r="J20" s="239">
        <f t="shared" si="14"/>
        <v>0.34993961352657005</v>
      </c>
    </row>
    <row r="21" spans="1:10" ht="30.75" customHeight="1" x14ac:dyDescent="0.25">
      <c r="A21" s="465" t="s">
        <v>86</v>
      </c>
      <c r="B21" s="240" t="s">
        <v>20</v>
      </c>
      <c r="C21" s="192">
        <f t="shared" ref="C21:J21" si="15">C5+C7+C9+C11+C13+C15+C17+C19</f>
        <v>1745</v>
      </c>
      <c r="D21" s="120">
        <f t="shared" si="15"/>
        <v>998</v>
      </c>
      <c r="E21" s="120">
        <f t="shared" si="15"/>
        <v>189</v>
      </c>
      <c r="F21" s="120">
        <f t="shared" si="15"/>
        <v>298</v>
      </c>
      <c r="G21" s="120" t="s">
        <v>13</v>
      </c>
      <c r="H21" s="120" t="s">
        <v>13</v>
      </c>
      <c r="I21" s="121">
        <f t="shared" si="15"/>
        <v>82</v>
      </c>
      <c r="J21" s="193">
        <f t="shared" si="15"/>
        <v>3312</v>
      </c>
    </row>
    <row r="22" spans="1:10" ht="30.75" customHeight="1" thickBot="1" x14ac:dyDescent="0.3">
      <c r="A22" s="466"/>
      <c r="B22" s="241" t="s">
        <v>30</v>
      </c>
      <c r="C22" s="85">
        <f t="shared" ref="C22:I22" si="16">C21/C$21</f>
        <v>1</v>
      </c>
      <c r="D22" s="86">
        <f t="shared" si="16"/>
        <v>1</v>
      </c>
      <c r="E22" s="86">
        <f t="shared" si="16"/>
        <v>1</v>
      </c>
      <c r="F22" s="86">
        <f t="shared" si="16"/>
        <v>1</v>
      </c>
      <c r="G22" s="86" t="s">
        <v>15</v>
      </c>
      <c r="H22" s="86" t="s">
        <v>15</v>
      </c>
      <c r="I22" s="88">
        <f t="shared" si="16"/>
        <v>1</v>
      </c>
      <c r="J22" s="123">
        <f>J21/J$21</f>
        <v>1</v>
      </c>
    </row>
    <row r="23" spans="1:10" ht="36" customHeight="1" thickBot="1" x14ac:dyDescent="0.3">
      <c r="A23" s="124"/>
      <c r="B23" s="90"/>
      <c r="C23" s="91"/>
      <c r="D23" s="91"/>
      <c r="E23" s="91"/>
      <c r="F23" s="91"/>
      <c r="G23" s="91"/>
      <c r="H23" s="91"/>
      <c r="I23" s="91"/>
      <c r="J23" s="91"/>
    </row>
    <row r="24" spans="1:10" ht="57" customHeight="1" x14ac:dyDescent="0.25">
      <c r="A24" s="194" t="s">
        <v>87</v>
      </c>
      <c r="B24" s="242" t="s">
        <v>20</v>
      </c>
      <c r="C24" s="243">
        <v>126</v>
      </c>
      <c r="D24" s="244">
        <v>1913</v>
      </c>
      <c r="E24" s="244">
        <v>59</v>
      </c>
      <c r="F24" s="244">
        <v>11</v>
      </c>
      <c r="G24" s="244" t="s">
        <v>13</v>
      </c>
      <c r="H24" s="244" t="s">
        <v>13</v>
      </c>
      <c r="I24" s="245">
        <v>2</v>
      </c>
      <c r="J24" s="246">
        <f>SUM(C24:I24)</f>
        <v>2111</v>
      </c>
    </row>
    <row r="25" spans="1:10" ht="55.5" customHeight="1" thickBot="1" x14ac:dyDescent="0.3">
      <c r="A25" s="214" t="s">
        <v>69</v>
      </c>
      <c r="B25" s="247" t="s">
        <v>20</v>
      </c>
      <c r="C25" s="248">
        <f t="shared" ref="C25:J25" si="17">C26-C21-C24</f>
        <v>0</v>
      </c>
      <c r="D25" s="248">
        <f t="shared" si="17"/>
        <v>2928</v>
      </c>
      <c r="E25" s="248">
        <f t="shared" si="17"/>
        <v>0</v>
      </c>
      <c r="F25" s="248">
        <f t="shared" si="17"/>
        <v>0</v>
      </c>
      <c r="G25" s="249" t="s">
        <v>13</v>
      </c>
      <c r="H25" s="249" t="s">
        <v>13</v>
      </c>
      <c r="I25" s="250">
        <f t="shared" si="17"/>
        <v>0</v>
      </c>
      <c r="J25" s="251">
        <f t="shared" si="17"/>
        <v>2928</v>
      </c>
    </row>
    <row r="26" spans="1:10" ht="54.75" customHeight="1" thickBot="1" x14ac:dyDescent="0.3">
      <c r="A26" s="354" t="s">
        <v>21</v>
      </c>
      <c r="B26" s="252" t="s">
        <v>20</v>
      </c>
      <c r="C26" s="248">
        <v>1871</v>
      </c>
      <c r="D26" s="249">
        <v>5839</v>
      </c>
      <c r="E26" s="249">
        <v>248</v>
      </c>
      <c r="F26" s="249">
        <v>309</v>
      </c>
      <c r="G26" s="249" t="s">
        <v>13</v>
      </c>
      <c r="H26" s="249" t="s">
        <v>13</v>
      </c>
      <c r="I26" s="250">
        <v>84</v>
      </c>
      <c r="J26" s="251">
        <f>SUM(C26:I26)</f>
        <v>8351</v>
      </c>
    </row>
    <row r="27" spans="1:10" ht="54.75" customHeight="1" thickBot="1" x14ac:dyDescent="0.3">
      <c r="A27" s="350"/>
      <c r="B27" s="124"/>
      <c r="C27" s="134"/>
      <c r="D27" s="134"/>
      <c r="E27" s="134"/>
      <c r="F27" s="134"/>
      <c r="G27" s="134"/>
      <c r="H27" s="134"/>
      <c r="I27" s="134"/>
      <c r="J27" s="136"/>
    </row>
    <row r="28" spans="1:10" ht="36.75" customHeight="1" x14ac:dyDescent="0.25">
      <c r="A28" s="467" t="s">
        <v>22</v>
      </c>
      <c r="B28" s="468"/>
      <c r="C28" s="468"/>
      <c r="D28" s="93"/>
      <c r="E28" s="93"/>
      <c r="F28" s="93"/>
      <c r="G28" s="93"/>
      <c r="H28" s="93"/>
      <c r="I28" s="93"/>
      <c r="J28" s="94"/>
    </row>
    <row r="29" spans="1:10" ht="36.75" customHeight="1" x14ac:dyDescent="0.25">
      <c r="A29" s="469" t="s">
        <v>23</v>
      </c>
      <c r="B29" s="470"/>
      <c r="C29" s="253">
        <v>3</v>
      </c>
      <c r="D29" s="254">
        <v>7</v>
      </c>
      <c r="E29" s="254">
        <v>1</v>
      </c>
      <c r="F29" s="254">
        <v>1</v>
      </c>
      <c r="G29" s="254">
        <v>0</v>
      </c>
      <c r="H29" s="254">
        <v>0</v>
      </c>
      <c r="I29" s="254">
        <v>1</v>
      </c>
      <c r="J29" s="255">
        <f>SUM(C29:I29)</f>
        <v>13</v>
      </c>
    </row>
    <row r="30" spans="1:10" ht="36.75" customHeight="1" thickBot="1" x14ac:dyDescent="0.3">
      <c r="A30" s="471" t="s">
        <v>24</v>
      </c>
      <c r="B30" s="472"/>
      <c r="C30" s="256">
        <v>3</v>
      </c>
      <c r="D30" s="257">
        <v>14</v>
      </c>
      <c r="E30" s="257">
        <v>1</v>
      </c>
      <c r="F30" s="257">
        <v>1</v>
      </c>
      <c r="G30" s="257">
        <v>0</v>
      </c>
      <c r="H30" s="257">
        <v>1</v>
      </c>
      <c r="I30" s="258">
        <v>1</v>
      </c>
      <c r="J30" s="259">
        <f>SUM(C30:I30)</f>
        <v>21</v>
      </c>
    </row>
    <row r="31" spans="1:10" ht="31.5" customHeight="1" x14ac:dyDescent="0.25">
      <c r="A31" s="260" t="s">
        <v>25</v>
      </c>
      <c r="B31" s="261"/>
      <c r="C31" s="54"/>
      <c r="D31" s="54"/>
      <c r="E31" s="54"/>
      <c r="F31" s="54"/>
      <c r="G31" s="54"/>
      <c r="H31" s="54"/>
      <c r="I31" s="54"/>
      <c r="J31" s="54"/>
    </row>
    <row r="32" spans="1:10" ht="38.25" customHeight="1" x14ac:dyDescent="0.25">
      <c r="A32" s="473" t="s">
        <v>88</v>
      </c>
      <c r="B32" s="473"/>
      <c r="C32" s="473"/>
      <c r="D32" s="473"/>
      <c r="E32" s="473"/>
      <c r="F32" s="473"/>
      <c r="G32" s="473"/>
      <c r="H32" s="473"/>
      <c r="I32" s="473"/>
      <c r="J32" s="473"/>
    </row>
    <row r="33" spans="1:1" x14ac:dyDescent="0.25">
      <c r="A33" t="s">
        <v>149</v>
      </c>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1"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55" zoomScaleNormal="55" workbookViewId="0">
      <selection sqref="A1:J1"/>
    </sheetView>
  </sheetViews>
  <sheetFormatPr baseColWidth="10" defaultRowHeight="15" x14ac:dyDescent="0.25"/>
  <cols>
    <col min="1" max="1" width="57.85546875" customWidth="1"/>
    <col min="2" max="2" width="10.140625" style="55" customWidth="1"/>
    <col min="3" max="4" width="22.5703125" customWidth="1"/>
    <col min="5" max="5" width="27.5703125" customWidth="1"/>
    <col min="6" max="10" width="22.5703125" customWidth="1"/>
  </cols>
  <sheetData>
    <row r="1" spans="1:10" ht="34.5" customHeight="1" x14ac:dyDescent="0.25">
      <c r="A1" s="457" t="s">
        <v>89</v>
      </c>
      <c r="B1" s="457"/>
      <c r="C1" s="457"/>
      <c r="D1" s="457"/>
      <c r="E1" s="457"/>
      <c r="F1" s="457"/>
      <c r="G1" s="457"/>
      <c r="H1" s="457"/>
      <c r="I1" s="457"/>
      <c r="J1" s="457"/>
    </row>
    <row r="2" spans="1:10" ht="57" customHeight="1" thickBot="1" x14ac:dyDescent="0.3">
      <c r="A2" s="457" t="s">
        <v>150</v>
      </c>
      <c r="B2" s="457"/>
      <c r="C2" s="458"/>
      <c r="D2" s="458"/>
      <c r="E2" s="458"/>
      <c r="F2" s="458"/>
      <c r="G2" s="458"/>
      <c r="H2" s="458"/>
      <c r="I2" s="458"/>
      <c r="J2" s="458"/>
    </row>
    <row r="3" spans="1:10" ht="51.75" customHeight="1" thickBot="1" x14ac:dyDescent="0.3">
      <c r="A3" s="378" t="s">
        <v>90</v>
      </c>
      <c r="B3" s="379"/>
      <c r="C3" s="449" t="s">
        <v>2</v>
      </c>
      <c r="D3" s="450"/>
      <c r="E3" s="450"/>
      <c r="F3" s="450"/>
      <c r="G3" s="450"/>
      <c r="H3" s="450"/>
      <c r="I3" s="450"/>
      <c r="J3" s="451"/>
    </row>
    <row r="4" spans="1:10" ht="70.5" customHeight="1" thickBot="1" x14ac:dyDescent="0.3">
      <c r="A4" s="380"/>
      <c r="B4" s="381"/>
      <c r="C4" s="262" t="s">
        <v>3</v>
      </c>
      <c r="D4" s="187" t="s">
        <v>4</v>
      </c>
      <c r="E4" s="187" t="s">
        <v>5</v>
      </c>
      <c r="F4" s="263" t="s">
        <v>6</v>
      </c>
      <c r="G4" s="263" t="s">
        <v>7</v>
      </c>
      <c r="H4" s="187" t="s">
        <v>8</v>
      </c>
      <c r="I4" s="264" t="s">
        <v>9</v>
      </c>
      <c r="J4" s="265" t="s">
        <v>10</v>
      </c>
    </row>
    <row r="5" spans="1:10" ht="31.5" customHeight="1" x14ac:dyDescent="0.25">
      <c r="A5" s="484" t="s">
        <v>91</v>
      </c>
      <c r="B5" s="6" t="s">
        <v>12</v>
      </c>
      <c r="C5" s="266">
        <v>339</v>
      </c>
      <c r="D5" s="267">
        <v>386</v>
      </c>
      <c r="E5" s="267">
        <v>35</v>
      </c>
      <c r="F5" s="267">
        <v>47</v>
      </c>
      <c r="G5" s="267" t="s">
        <v>13</v>
      </c>
      <c r="H5" s="267" t="s">
        <v>13</v>
      </c>
      <c r="I5" s="268">
        <v>14</v>
      </c>
      <c r="J5" s="269">
        <f>SUM(C5:I5)</f>
        <v>821</v>
      </c>
    </row>
    <row r="6" spans="1:10" ht="31.5" customHeight="1" x14ac:dyDescent="0.25">
      <c r="A6" s="485"/>
      <c r="B6" s="270" t="s">
        <v>30</v>
      </c>
      <c r="C6" s="271">
        <f t="shared" ref="C6:J6" si="0">C5/C$23</f>
        <v>0.20011806375442739</v>
      </c>
      <c r="D6" s="272">
        <f t="shared" si="0"/>
        <v>0.45734597156398105</v>
      </c>
      <c r="E6" s="272">
        <f t="shared" si="0"/>
        <v>0.14112903225806453</v>
      </c>
      <c r="F6" s="272">
        <f t="shared" si="0"/>
        <v>0.15359477124183007</v>
      </c>
      <c r="G6" s="272" t="s">
        <v>15</v>
      </c>
      <c r="H6" s="272" t="s">
        <v>15</v>
      </c>
      <c r="I6" s="273">
        <f t="shared" si="0"/>
        <v>0.18666666666666668</v>
      </c>
      <c r="J6" s="274">
        <f t="shared" si="0"/>
        <v>0.25923586990843067</v>
      </c>
    </row>
    <row r="7" spans="1:10" ht="25.5" customHeight="1" x14ac:dyDescent="0.25">
      <c r="A7" s="483" t="s">
        <v>92</v>
      </c>
      <c r="B7" s="275" t="s">
        <v>20</v>
      </c>
      <c r="C7" s="16">
        <v>239</v>
      </c>
      <c r="D7" s="17">
        <v>50</v>
      </c>
      <c r="E7" s="17">
        <v>39</v>
      </c>
      <c r="F7" s="17">
        <v>65</v>
      </c>
      <c r="G7" s="17" t="s">
        <v>13</v>
      </c>
      <c r="H7" s="17" t="s">
        <v>13</v>
      </c>
      <c r="I7" s="276">
        <v>13</v>
      </c>
      <c r="J7" s="277">
        <f t="shared" ref="J7" si="1">SUM(C7:I7)</f>
        <v>406</v>
      </c>
    </row>
    <row r="8" spans="1:10" ht="25.5" customHeight="1" x14ac:dyDescent="0.25">
      <c r="A8" s="485"/>
      <c r="B8" s="270" t="s">
        <v>30</v>
      </c>
      <c r="C8" s="271">
        <f t="shared" ref="C8:J8" si="2">C7/C$23</f>
        <v>0.14108618654073199</v>
      </c>
      <c r="D8" s="272">
        <f t="shared" si="2"/>
        <v>5.9241706161137442E-2</v>
      </c>
      <c r="E8" s="272">
        <f t="shared" si="2"/>
        <v>0.15725806451612903</v>
      </c>
      <c r="F8" s="272">
        <f t="shared" si="2"/>
        <v>0.21241830065359477</v>
      </c>
      <c r="G8" s="272" t="s">
        <v>15</v>
      </c>
      <c r="H8" s="272" t="s">
        <v>15</v>
      </c>
      <c r="I8" s="273">
        <f t="shared" si="2"/>
        <v>0.17333333333333334</v>
      </c>
      <c r="J8" s="274">
        <f t="shared" si="2"/>
        <v>0.12819703189137985</v>
      </c>
    </row>
    <row r="9" spans="1:10" ht="25.5" customHeight="1" x14ac:dyDescent="0.25">
      <c r="A9" s="483" t="s">
        <v>93</v>
      </c>
      <c r="B9" s="275" t="s">
        <v>20</v>
      </c>
      <c r="C9" s="16">
        <v>545</v>
      </c>
      <c r="D9" s="17">
        <v>61</v>
      </c>
      <c r="E9" s="17">
        <v>13</v>
      </c>
      <c r="F9" s="17">
        <v>41</v>
      </c>
      <c r="G9" s="17" t="s">
        <v>13</v>
      </c>
      <c r="H9" s="17" t="s">
        <v>13</v>
      </c>
      <c r="I9" s="276">
        <v>4</v>
      </c>
      <c r="J9" s="277">
        <f t="shared" ref="J9" si="3">SUM(C9:I9)</f>
        <v>664</v>
      </c>
    </row>
    <row r="10" spans="1:10" ht="25.5" customHeight="1" x14ac:dyDescent="0.25">
      <c r="A10" s="485"/>
      <c r="B10" s="270" t="s">
        <v>30</v>
      </c>
      <c r="C10" s="271">
        <f t="shared" ref="C10:J10" si="4">C9/C$23</f>
        <v>0.3217237308146399</v>
      </c>
      <c r="D10" s="272">
        <f t="shared" si="4"/>
        <v>7.2274881516587675E-2</v>
      </c>
      <c r="E10" s="272">
        <f t="shared" si="4"/>
        <v>5.2419354838709679E-2</v>
      </c>
      <c r="F10" s="272">
        <f t="shared" si="4"/>
        <v>0.13398692810457516</v>
      </c>
      <c r="G10" s="272" t="s">
        <v>15</v>
      </c>
      <c r="H10" s="272" t="s">
        <v>15</v>
      </c>
      <c r="I10" s="273">
        <f t="shared" si="4"/>
        <v>5.3333333333333337E-2</v>
      </c>
      <c r="J10" s="274">
        <f t="shared" si="4"/>
        <v>0.20966214082728135</v>
      </c>
    </row>
    <row r="11" spans="1:10" ht="25.5" customHeight="1" x14ac:dyDescent="0.25">
      <c r="A11" s="483" t="s">
        <v>94</v>
      </c>
      <c r="B11" s="275" t="s">
        <v>20</v>
      </c>
      <c r="C11" s="16">
        <v>28</v>
      </c>
      <c r="D11" s="17">
        <v>2</v>
      </c>
      <c r="E11" s="17">
        <v>72</v>
      </c>
      <c r="F11" s="17">
        <v>21</v>
      </c>
      <c r="G11" s="17" t="s">
        <v>13</v>
      </c>
      <c r="H11" s="17" t="s">
        <v>13</v>
      </c>
      <c r="I11" s="276">
        <v>0</v>
      </c>
      <c r="J11" s="277">
        <f t="shared" ref="J11" si="5">SUM(C11:I11)</f>
        <v>123</v>
      </c>
    </row>
    <row r="12" spans="1:10" ht="25.5" customHeight="1" x14ac:dyDescent="0.25">
      <c r="A12" s="485"/>
      <c r="B12" s="270" t="s">
        <v>30</v>
      </c>
      <c r="C12" s="271">
        <f t="shared" ref="C12:J12" si="6">C11/C$23</f>
        <v>1.6528925619834711E-2</v>
      </c>
      <c r="D12" s="272">
        <f t="shared" si="6"/>
        <v>2.3696682464454978E-3</v>
      </c>
      <c r="E12" s="272">
        <f t="shared" si="6"/>
        <v>0.29032258064516131</v>
      </c>
      <c r="F12" s="272">
        <f t="shared" si="6"/>
        <v>6.8627450980392163E-2</v>
      </c>
      <c r="G12" s="272" t="s">
        <v>15</v>
      </c>
      <c r="H12" s="272" t="s">
        <v>15</v>
      </c>
      <c r="I12" s="273">
        <f t="shared" si="6"/>
        <v>0</v>
      </c>
      <c r="J12" s="274">
        <f t="shared" si="6"/>
        <v>3.8838017050836754E-2</v>
      </c>
    </row>
    <row r="13" spans="1:10" ht="25.5" customHeight="1" x14ac:dyDescent="0.25">
      <c r="A13" s="483" t="s">
        <v>95</v>
      </c>
      <c r="B13" s="275" t="s">
        <v>20</v>
      </c>
      <c r="C13" s="16">
        <v>468</v>
      </c>
      <c r="D13" s="17">
        <v>295</v>
      </c>
      <c r="E13" s="17">
        <v>72</v>
      </c>
      <c r="F13" s="17">
        <v>103</v>
      </c>
      <c r="G13" s="17" t="s">
        <v>13</v>
      </c>
      <c r="H13" s="17" t="s">
        <v>13</v>
      </c>
      <c r="I13" s="276">
        <v>30</v>
      </c>
      <c r="J13" s="277">
        <f>SUM(C13:I13)</f>
        <v>968</v>
      </c>
    </row>
    <row r="14" spans="1:10" ht="25.5" customHeight="1" x14ac:dyDescent="0.25">
      <c r="A14" s="485"/>
      <c r="B14" s="270" t="s">
        <v>30</v>
      </c>
      <c r="C14" s="271">
        <f t="shared" ref="C14:J14" si="7">C13/C$23</f>
        <v>0.27626918536009443</v>
      </c>
      <c r="D14" s="272">
        <f t="shared" si="7"/>
        <v>0.34952606635071087</v>
      </c>
      <c r="E14" s="272">
        <f t="shared" si="7"/>
        <v>0.29032258064516131</v>
      </c>
      <c r="F14" s="272">
        <f t="shared" si="7"/>
        <v>0.33660130718954251</v>
      </c>
      <c r="G14" s="272" t="s">
        <v>15</v>
      </c>
      <c r="H14" s="272" t="s">
        <v>15</v>
      </c>
      <c r="I14" s="273">
        <f t="shared" si="7"/>
        <v>0.4</v>
      </c>
      <c r="J14" s="274">
        <f t="shared" si="7"/>
        <v>0.30565203662772339</v>
      </c>
    </row>
    <row r="15" spans="1:10" ht="25.5" customHeight="1" x14ac:dyDescent="0.25">
      <c r="A15" s="483" t="s">
        <v>96</v>
      </c>
      <c r="B15" s="275" t="s">
        <v>20</v>
      </c>
      <c r="C15" s="16">
        <v>18</v>
      </c>
      <c r="D15" s="17">
        <v>13</v>
      </c>
      <c r="E15" s="17">
        <v>4</v>
      </c>
      <c r="F15" s="17">
        <v>19</v>
      </c>
      <c r="G15" s="17" t="s">
        <v>13</v>
      </c>
      <c r="H15" s="17" t="s">
        <v>13</v>
      </c>
      <c r="I15" s="276">
        <v>6</v>
      </c>
      <c r="J15" s="277">
        <f t="shared" ref="J15" si="8">SUM(C15:I15)</f>
        <v>60</v>
      </c>
    </row>
    <row r="16" spans="1:10" ht="25.5" customHeight="1" x14ac:dyDescent="0.25">
      <c r="A16" s="485"/>
      <c r="B16" s="270" t="s">
        <v>30</v>
      </c>
      <c r="C16" s="271">
        <f t="shared" ref="C16:J16" si="9">C15/C$23</f>
        <v>1.0625737898465172E-2</v>
      </c>
      <c r="D16" s="272">
        <f t="shared" si="9"/>
        <v>1.5402843601895734E-2</v>
      </c>
      <c r="E16" s="272">
        <f t="shared" si="9"/>
        <v>1.6129032258064516E-2</v>
      </c>
      <c r="F16" s="272">
        <f t="shared" si="9"/>
        <v>6.2091503267973858E-2</v>
      </c>
      <c r="G16" s="272" t="s">
        <v>15</v>
      </c>
      <c r="H16" s="272" t="s">
        <v>15</v>
      </c>
      <c r="I16" s="273">
        <f t="shared" si="9"/>
        <v>0.08</v>
      </c>
      <c r="J16" s="274">
        <f t="shared" si="9"/>
        <v>1.8945374171139881E-2</v>
      </c>
    </row>
    <row r="17" spans="1:10" ht="25.5" customHeight="1" x14ac:dyDescent="0.25">
      <c r="A17" s="483" t="s">
        <v>97</v>
      </c>
      <c r="B17" s="275" t="s">
        <v>20</v>
      </c>
      <c r="C17" s="16">
        <v>36</v>
      </c>
      <c r="D17" s="17">
        <v>30</v>
      </c>
      <c r="E17" s="17">
        <v>12</v>
      </c>
      <c r="F17" s="17">
        <v>0</v>
      </c>
      <c r="G17" s="17" t="s">
        <v>13</v>
      </c>
      <c r="H17" s="17" t="s">
        <v>13</v>
      </c>
      <c r="I17" s="276">
        <v>4</v>
      </c>
      <c r="J17" s="277">
        <f t="shared" ref="J17" si="10">SUM(C17:I17)</f>
        <v>82</v>
      </c>
    </row>
    <row r="18" spans="1:10" ht="25.5" customHeight="1" x14ac:dyDescent="0.25">
      <c r="A18" s="485"/>
      <c r="B18" s="270" t="s">
        <v>30</v>
      </c>
      <c r="C18" s="271">
        <f t="shared" ref="C18:J18" si="11">C17/C$23</f>
        <v>2.1251475796930343E-2</v>
      </c>
      <c r="D18" s="272">
        <f t="shared" si="11"/>
        <v>3.5545023696682464E-2</v>
      </c>
      <c r="E18" s="272">
        <f t="shared" si="11"/>
        <v>4.8387096774193547E-2</v>
      </c>
      <c r="F18" s="272">
        <f t="shared" si="11"/>
        <v>0</v>
      </c>
      <c r="G18" s="272" t="s">
        <v>15</v>
      </c>
      <c r="H18" s="272" t="s">
        <v>15</v>
      </c>
      <c r="I18" s="273">
        <f t="shared" si="11"/>
        <v>5.3333333333333337E-2</v>
      </c>
      <c r="J18" s="274">
        <f t="shared" si="11"/>
        <v>2.5892011367224504E-2</v>
      </c>
    </row>
    <row r="19" spans="1:10" ht="25.5" customHeight="1" x14ac:dyDescent="0.25">
      <c r="A19" s="483" t="s">
        <v>98</v>
      </c>
      <c r="B19" s="275" t="s">
        <v>20</v>
      </c>
      <c r="C19" s="16">
        <v>11</v>
      </c>
      <c r="D19" s="17">
        <v>7</v>
      </c>
      <c r="E19" s="17">
        <v>0</v>
      </c>
      <c r="F19" s="17">
        <v>3</v>
      </c>
      <c r="G19" s="17" t="s">
        <v>13</v>
      </c>
      <c r="H19" s="17" t="s">
        <v>13</v>
      </c>
      <c r="I19" s="276">
        <v>4</v>
      </c>
      <c r="J19" s="277">
        <f t="shared" ref="J19" si="12">SUM(C19:I19)</f>
        <v>25</v>
      </c>
    </row>
    <row r="20" spans="1:10" ht="25.5" customHeight="1" x14ac:dyDescent="0.25">
      <c r="A20" s="485"/>
      <c r="B20" s="270" t="s">
        <v>30</v>
      </c>
      <c r="C20" s="271">
        <f t="shared" ref="C20:J20" si="13">C19/C$23</f>
        <v>6.4935064935064939E-3</v>
      </c>
      <c r="D20" s="272">
        <f t="shared" si="13"/>
        <v>8.2938388625592423E-3</v>
      </c>
      <c r="E20" s="272">
        <f t="shared" si="13"/>
        <v>0</v>
      </c>
      <c r="F20" s="272">
        <f t="shared" si="13"/>
        <v>9.8039215686274508E-3</v>
      </c>
      <c r="G20" s="272" t="s">
        <v>15</v>
      </c>
      <c r="H20" s="272" t="s">
        <v>15</v>
      </c>
      <c r="I20" s="273">
        <f t="shared" si="13"/>
        <v>5.3333333333333337E-2</v>
      </c>
      <c r="J20" s="274">
        <f t="shared" si="13"/>
        <v>7.8939059046416165E-3</v>
      </c>
    </row>
    <row r="21" spans="1:10" ht="25.5" customHeight="1" x14ac:dyDescent="0.25">
      <c r="A21" s="483" t="s">
        <v>99</v>
      </c>
      <c r="B21" s="275" t="s">
        <v>20</v>
      </c>
      <c r="C21" s="16">
        <v>10</v>
      </c>
      <c r="D21" s="17">
        <v>0</v>
      </c>
      <c r="E21" s="17">
        <v>1</v>
      </c>
      <c r="F21" s="17">
        <v>7</v>
      </c>
      <c r="G21" s="17" t="s">
        <v>13</v>
      </c>
      <c r="H21" s="17" t="s">
        <v>13</v>
      </c>
      <c r="I21" s="276">
        <v>0</v>
      </c>
      <c r="J21" s="277">
        <f t="shared" ref="J21" si="14">SUM(C21:I21)</f>
        <v>18</v>
      </c>
    </row>
    <row r="22" spans="1:10" ht="25.5" customHeight="1" thickBot="1" x14ac:dyDescent="0.3">
      <c r="A22" s="484"/>
      <c r="B22" s="275" t="s">
        <v>30</v>
      </c>
      <c r="C22" s="278">
        <f t="shared" ref="C22:J22" si="15">C21/C$23</f>
        <v>5.9031877213695395E-3</v>
      </c>
      <c r="D22" s="279">
        <f t="shared" si="15"/>
        <v>0</v>
      </c>
      <c r="E22" s="279">
        <f t="shared" si="15"/>
        <v>4.0322580645161289E-3</v>
      </c>
      <c r="F22" s="279">
        <f t="shared" si="15"/>
        <v>2.2875816993464051E-2</v>
      </c>
      <c r="G22" s="279" t="s">
        <v>15</v>
      </c>
      <c r="H22" s="279" t="s">
        <v>15</v>
      </c>
      <c r="I22" s="280">
        <f t="shared" si="15"/>
        <v>0</v>
      </c>
      <c r="J22" s="281">
        <f t="shared" si="15"/>
        <v>5.6836122513419639E-3</v>
      </c>
    </row>
    <row r="23" spans="1:10" ht="27" customHeight="1" x14ac:dyDescent="0.25">
      <c r="A23" s="378" t="s">
        <v>100</v>
      </c>
      <c r="B23" s="6" t="s">
        <v>20</v>
      </c>
      <c r="C23" s="282">
        <f t="shared" ref="C23:J23" si="16">C5+C7+C9+C11+C13+C15+C17+C19+C21</f>
        <v>1694</v>
      </c>
      <c r="D23" s="283">
        <f t="shared" si="16"/>
        <v>844</v>
      </c>
      <c r="E23" s="283">
        <f t="shared" si="16"/>
        <v>248</v>
      </c>
      <c r="F23" s="283">
        <f t="shared" si="16"/>
        <v>306</v>
      </c>
      <c r="G23" s="283" t="s">
        <v>13</v>
      </c>
      <c r="H23" s="283" t="s">
        <v>13</v>
      </c>
      <c r="I23" s="284">
        <f t="shared" si="16"/>
        <v>75</v>
      </c>
      <c r="J23" s="285">
        <f t="shared" si="16"/>
        <v>3167</v>
      </c>
    </row>
    <row r="24" spans="1:10" ht="27" customHeight="1" thickBot="1" x14ac:dyDescent="0.3">
      <c r="A24" s="380"/>
      <c r="B24" s="286" t="s">
        <v>30</v>
      </c>
      <c r="C24" s="287">
        <f t="shared" ref="C24:I24" si="17">C23/C$23</f>
        <v>1</v>
      </c>
      <c r="D24" s="288">
        <f t="shared" si="17"/>
        <v>1</v>
      </c>
      <c r="E24" s="288">
        <f t="shared" si="17"/>
        <v>1</v>
      </c>
      <c r="F24" s="288">
        <f t="shared" si="17"/>
        <v>1</v>
      </c>
      <c r="G24" s="288" t="s">
        <v>15</v>
      </c>
      <c r="H24" s="288" t="s">
        <v>15</v>
      </c>
      <c r="I24" s="289">
        <f t="shared" si="17"/>
        <v>1</v>
      </c>
      <c r="J24" s="290">
        <f>J23/J$23</f>
        <v>1</v>
      </c>
    </row>
    <row r="25" spans="1:10" ht="36" customHeight="1" thickBot="1" x14ac:dyDescent="0.3">
      <c r="A25" s="172"/>
      <c r="B25" s="291"/>
      <c r="C25" s="292"/>
      <c r="D25" s="292"/>
      <c r="E25" s="292"/>
      <c r="F25" s="292"/>
      <c r="G25" s="292"/>
      <c r="H25" s="292"/>
      <c r="I25" s="292"/>
      <c r="J25" s="292"/>
    </row>
    <row r="26" spans="1:10" ht="45.75" customHeight="1" x14ac:dyDescent="0.25">
      <c r="A26" s="293" t="s">
        <v>101</v>
      </c>
      <c r="B26" s="294" t="s">
        <v>20</v>
      </c>
      <c r="C26" s="295">
        <v>177</v>
      </c>
      <c r="D26" s="296">
        <v>1874</v>
      </c>
      <c r="E26" s="296">
        <v>0</v>
      </c>
      <c r="F26" s="296">
        <v>3</v>
      </c>
      <c r="G26" s="296" t="s">
        <v>13</v>
      </c>
      <c r="H26" s="296" t="s">
        <v>13</v>
      </c>
      <c r="I26" s="297">
        <v>9</v>
      </c>
      <c r="J26" s="298">
        <f>SUM(C26:I26)</f>
        <v>2063</v>
      </c>
    </row>
    <row r="27" spans="1:10" ht="45.75" customHeight="1" thickBot="1" x14ac:dyDescent="0.3">
      <c r="A27" s="299" t="s">
        <v>69</v>
      </c>
      <c r="B27" s="286" t="s">
        <v>20</v>
      </c>
      <c r="C27" s="300">
        <f t="shared" ref="C27:I27" si="18">C28-C23-C26</f>
        <v>0</v>
      </c>
      <c r="D27" s="301">
        <f t="shared" si="18"/>
        <v>3121</v>
      </c>
      <c r="E27" s="301">
        <f t="shared" si="18"/>
        <v>0</v>
      </c>
      <c r="F27" s="301">
        <f t="shared" si="18"/>
        <v>0</v>
      </c>
      <c r="G27" s="301" t="s">
        <v>13</v>
      </c>
      <c r="H27" s="301" t="s">
        <v>13</v>
      </c>
      <c r="I27" s="302">
        <f t="shared" si="18"/>
        <v>0</v>
      </c>
      <c r="J27" s="303">
        <f>SUM(C27:I27)</f>
        <v>3121</v>
      </c>
    </row>
    <row r="28" spans="1:10" ht="45.75" customHeight="1" thickBot="1" x14ac:dyDescent="0.3">
      <c r="A28" s="355" t="s">
        <v>21</v>
      </c>
      <c r="B28" s="286" t="s">
        <v>20</v>
      </c>
      <c r="C28" s="300">
        <v>1871</v>
      </c>
      <c r="D28" s="301">
        <v>5839</v>
      </c>
      <c r="E28" s="301">
        <v>248</v>
      </c>
      <c r="F28" s="301">
        <v>309</v>
      </c>
      <c r="G28" s="301" t="s">
        <v>13</v>
      </c>
      <c r="H28" s="301" t="s">
        <v>13</v>
      </c>
      <c r="I28" s="302">
        <v>84</v>
      </c>
      <c r="J28" s="303">
        <f>SUM(C28:I28)</f>
        <v>8351</v>
      </c>
    </row>
    <row r="29" spans="1:10" ht="48.75" customHeight="1" thickBot="1" x14ac:dyDescent="0.3">
      <c r="A29" s="350"/>
      <c r="B29" s="124"/>
      <c r="C29" s="134"/>
      <c r="D29" s="134"/>
      <c r="E29" s="134"/>
      <c r="F29" s="134"/>
      <c r="G29" s="134"/>
      <c r="H29" s="134"/>
      <c r="I29" s="134"/>
      <c r="J29" s="136"/>
    </row>
    <row r="30" spans="1:10" ht="39.75" customHeight="1" x14ac:dyDescent="0.25">
      <c r="A30" s="370" t="s">
        <v>22</v>
      </c>
      <c r="B30" s="371"/>
      <c r="C30" s="371"/>
      <c r="D30" s="93"/>
      <c r="E30" s="93"/>
      <c r="F30" s="93"/>
      <c r="G30" s="93"/>
      <c r="H30" s="93"/>
      <c r="I30" s="93"/>
      <c r="J30" s="94"/>
    </row>
    <row r="31" spans="1:10" ht="39.75" customHeight="1" x14ac:dyDescent="0.25">
      <c r="A31" s="388" t="s">
        <v>23</v>
      </c>
      <c r="B31" s="389"/>
      <c r="C31" s="216">
        <v>3</v>
      </c>
      <c r="D31" s="95">
        <v>6</v>
      </c>
      <c r="E31" s="95">
        <v>1</v>
      </c>
      <c r="F31" s="95">
        <v>1</v>
      </c>
      <c r="G31" s="95">
        <v>0</v>
      </c>
      <c r="H31" s="95">
        <v>0</v>
      </c>
      <c r="I31" s="95">
        <v>1</v>
      </c>
      <c r="J31" s="96">
        <f>SUM(C31:I31)</f>
        <v>12</v>
      </c>
    </row>
    <row r="32" spans="1:10" ht="39.75" customHeight="1" thickBot="1" x14ac:dyDescent="0.3">
      <c r="A32" s="390" t="s">
        <v>24</v>
      </c>
      <c r="B32" s="391"/>
      <c r="C32" s="97">
        <v>3</v>
      </c>
      <c r="D32" s="98">
        <v>14</v>
      </c>
      <c r="E32" s="98">
        <v>1</v>
      </c>
      <c r="F32" s="98">
        <v>1</v>
      </c>
      <c r="G32" s="98">
        <v>0</v>
      </c>
      <c r="H32" s="98">
        <v>1</v>
      </c>
      <c r="I32" s="99">
        <v>1</v>
      </c>
      <c r="J32" s="100">
        <f>SUM(C32:I32)</f>
        <v>21</v>
      </c>
    </row>
    <row r="33" spans="1:10" ht="26.25" customHeight="1" x14ac:dyDescent="0.25">
      <c r="A33" s="304" t="s">
        <v>25</v>
      </c>
      <c r="B33" s="305"/>
      <c r="C33" s="54"/>
      <c r="D33" s="54"/>
      <c r="E33" s="54"/>
      <c r="F33" s="54"/>
      <c r="G33" s="54"/>
      <c r="H33" s="54"/>
      <c r="I33" s="54"/>
      <c r="J33" s="54"/>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0"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zoomScale="69" zoomScaleNormal="69" workbookViewId="0">
      <selection sqref="A1:J1"/>
    </sheetView>
  </sheetViews>
  <sheetFormatPr baseColWidth="10" defaultRowHeight="15" x14ac:dyDescent="0.25"/>
  <cols>
    <col min="1" max="1" width="51.85546875" customWidth="1"/>
    <col min="2" max="2" width="13.85546875" style="55" customWidth="1"/>
    <col min="3" max="4" width="24.42578125" customWidth="1"/>
    <col min="5" max="5" width="26.42578125" customWidth="1"/>
    <col min="6" max="10" width="24.42578125" customWidth="1"/>
  </cols>
  <sheetData>
    <row r="1" spans="1:10" ht="57" customHeight="1" x14ac:dyDescent="0.25">
      <c r="A1" s="457" t="s">
        <v>102</v>
      </c>
      <c r="B1" s="457"/>
      <c r="C1" s="457"/>
      <c r="D1" s="457"/>
      <c r="E1" s="457"/>
      <c r="F1" s="457"/>
      <c r="G1" s="457"/>
      <c r="H1" s="457"/>
      <c r="I1" s="457"/>
      <c r="J1" s="457"/>
    </row>
    <row r="2" spans="1:10" ht="57" customHeight="1" thickBot="1" x14ac:dyDescent="0.3">
      <c r="A2" s="457" t="s">
        <v>151</v>
      </c>
      <c r="B2" s="457"/>
      <c r="C2" s="458"/>
      <c r="D2" s="458"/>
      <c r="E2" s="458"/>
      <c r="F2" s="458"/>
      <c r="G2" s="458"/>
      <c r="H2" s="458"/>
      <c r="I2" s="458"/>
      <c r="J2" s="458"/>
    </row>
    <row r="3" spans="1:10" ht="51.75" customHeight="1" thickBot="1" x14ac:dyDescent="0.3">
      <c r="A3" s="395" t="s">
        <v>103</v>
      </c>
      <c r="B3" s="396"/>
      <c r="C3" s="399" t="s">
        <v>2</v>
      </c>
      <c r="D3" s="400"/>
      <c r="E3" s="400"/>
      <c r="F3" s="400"/>
      <c r="G3" s="400"/>
      <c r="H3" s="400"/>
      <c r="I3" s="400"/>
      <c r="J3" s="401"/>
    </row>
    <row r="4" spans="1:10" ht="48" customHeight="1" thickBot="1" x14ac:dyDescent="0.3">
      <c r="A4" s="397"/>
      <c r="B4" s="398"/>
      <c r="C4" s="103" t="s">
        <v>3</v>
      </c>
      <c r="D4" s="186" t="s">
        <v>4</v>
      </c>
      <c r="E4" s="186" t="s">
        <v>5</v>
      </c>
      <c r="F4" s="104" t="s">
        <v>6</v>
      </c>
      <c r="G4" s="104" t="s">
        <v>7</v>
      </c>
      <c r="H4" s="187" t="s">
        <v>8</v>
      </c>
      <c r="I4" s="105" t="s">
        <v>9</v>
      </c>
      <c r="J4" s="106" t="s">
        <v>10</v>
      </c>
    </row>
    <row r="5" spans="1:10" ht="31.5" customHeight="1" x14ac:dyDescent="0.25">
      <c r="A5" s="464" t="s">
        <v>104</v>
      </c>
      <c r="B5" s="61" t="s">
        <v>20</v>
      </c>
      <c r="C5" s="107">
        <v>1544</v>
      </c>
      <c r="D5" s="107">
        <v>7</v>
      </c>
      <c r="E5" s="107">
        <v>18</v>
      </c>
      <c r="F5" s="107">
        <v>9</v>
      </c>
      <c r="G5" s="107" t="s">
        <v>13</v>
      </c>
      <c r="H5" s="107" t="s">
        <v>13</v>
      </c>
      <c r="I5" s="107">
        <v>1</v>
      </c>
      <c r="J5" s="109">
        <f>SUM(C5:I5)</f>
        <v>1579</v>
      </c>
    </row>
    <row r="6" spans="1:10" ht="31.5" customHeight="1" x14ac:dyDescent="0.25">
      <c r="A6" s="463"/>
      <c r="B6" s="66" t="s">
        <v>30</v>
      </c>
      <c r="C6" s="76">
        <f t="shared" ref="C6:J6" si="0">C5/C$29</f>
        <v>0.93519079345850997</v>
      </c>
      <c r="D6" s="76">
        <f t="shared" si="0"/>
        <v>4.8985304408677398E-3</v>
      </c>
      <c r="E6" s="76">
        <f t="shared" si="0"/>
        <v>0.1005586592178771</v>
      </c>
      <c r="F6" s="76">
        <f t="shared" si="0"/>
        <v>2.922077922077922E-2</v>
      </c>
      <c r="G6" s="76" t="s">
        <v>15</v>
      </c>
      <c r="H6" s="76" t="s">
        <v>15</v>
      </c>
      <c r="I6" s="76">
        <f t="shared" ref="I6" si="1">I5/I$29</f>
        <v>1.5151515151515152E-2</v>
      </c>
      <c r="J6" s="110">
        <f t="shared" si="0"/>
        <v>0.43462703000275255</v>
      </c>
    </row>
    <row r="7" spans="1:10" ht="25.5" customHeight="1" x14ac:dyDescent="0.25">
      <c r="A7" s="460" t="s">
        <v>105</v>
      </c>
      <c r="B7" s="71" t="s">
        <v>20</v>
      </c>
      <c r="C7" s="115">
        <v>13</v>
      </c>
      <c r="D7" s="115">
        <v>0</v>
      </c>
      <c r="E7" s="115">
        <v>90</v>
      </c>
      <c r="F7" s="115">
        <v>12</v>
      </c>
      <c r="G7" s="115" t="s">
        <v>13</v>
      </c>
      <c r="H7" s="115" t="s">
        <v>13</v>
      </c>
      <c r="I7" s="115">
        <v>0</v>
      </c>
      <c r="J7" s="117">
        <f t="shared" ref="J7" si="2">SUM(C7:I7)</f>
        <v>115</v>
      </c>
    </row>
    <row r="8" spans="1:10" ht="25.5" customHeight="1" x14ac:dyDescent="0.25">
      <c r="A8" s="463"/>
      <c r="B8" s="66" t="s">
        <v>30</v>
      </c>
      <c r="C8" s="76">
        <f t="shared" ref="C8:J8" si="3">C7/C$29</f>
        <v>7.874015748031496E-3</v>
      </c>
      <c r="D8" s="76">
        <f t="shared" si="3"/>
        <v>0</v>
      </c>
      <c r="E8" s="76">
        <f t="shared" si="3"/>
        <v>0.5027932960893855</v>
      </c>
      <c r="F8" s="76">
        <f t="shared" si="3"/>
        <v>3.896103896103896E-2</v>
      </c>
      <c r="G8" s="76" t="s">
        <v>15</v>
      </c>
      <c r="H8" s="76" t="s">
        <v>15</v>
      </c>
      <c r="I8" s="76">
        <f t="shared" ref="I8" si="4">I7/I$29</f>
        <v>0</v>
      </c>
      <c r="J8" s="110">
        <f t="shared" si="3"/>
        <v>3.1654280209193503E-2</v>
      </c>
    </row>
    <row r="9" spans="1:10" ht="25.5" customHeight="1" x14ac:dyDescent="0.25">
      <c r="A9" s="460" t="s">
        <v>106</v>
      </c>
      <c r="B9" s="71" t="s">
        <v>20</v>
      </c>
      <c r="C9" s="115">
        <v>5</v>
      </c>
      <c r="D9" s="115">
        <v>1348</v>
      </c>
      <c r="E9" s="115">
        <v>5</v>
      </c>
      <c r="F9" s="115">
        <v>4</v>
      </c>
      <c r="G9" s="115" t="s">
        <v>13</v>
      </c>
      <c r="H9" s="115" t="s">
        <v>13</v>
      </c>
      <c r="I9" s="115">
        <v>0</v>
      </c>
      <c r="J9" s="117">
        <f t="shared" ref="J9" si="5">SUM(C9:I9)</f>
        <v>1362</v>
      </c>
    </row>
    <row r="10" spans="1:10" ht="25.5" customHeight="1" x14ac:dyDescent="0.25">
      <c r="A10" s="463"/>
      <c r="B10" s="66" t="s">
        <v>30</v>
      </c>
      <c r="C10" s="76">
        <f t="shared" ref="C10:J10" si="6">C9/C$29</f>
        <v>3.0284675953967293E-3</v>
      </c>
      <c r="D10" s="76">
        <f t="shared" si="6"/>
        <v>0.94331700489853043</v>
      </c>
      <c r="E10" s="76">
        <f t="shared" si="6"/>
        <v>2.7932960893854747E-2</v>
      </c>
      <c r="F10" s="76">
        <f t="shared" si="6"/>
        <v>1.2987012987012988E-2</v>
      </c>
      <c r="G10" s="76" t="s">
        <v>15</v>
      </c>
      <c r="H10" s="76" t="s">
        <v>15</v>
      </c>
      <c r="I10" s="76">
        <f t="shared" ref="I10" si="7">I9/I$29</f>
        <v>0</v>
      </c>
      <c r="J10" s="110">
        <f t="shared" si="6"/>
        <v>0.37489677952105699</v>
      </c>
    </row>
    <row r="11" spans="1:10" ht="25.5" customHeight="1" x14ac:dyDescent="0.25">
      <c r="A11" s="460" t="s">
        <v>107</v>
      </c>
      <c r="B11" s="71" t="s">
        <v>20</v>
      </c>
      <c r="C11" s="115">
        <v>9</v>
      </c>
      <c r="D11" s="115">
        <v>6</v>
      </c>
      <c r="E11" s="115">
        <v>19</v>
      </c>
      <c r="F11" s="115">
        <v>226</v>
      </c>
      <c r="G11" s="115" t="s">
        <v>13</v>
      </c>
      <c r="H11" s="115" t="s">
        <v>13</v>
      </c>
      <c r="I11" s="115">
        <v>0</v>
      </c>
      <c r="J11" s="117">
        <f t="shared" ref="J11" si="8">SUM(C11:I11)</f>
        <v>260</v>
      </c>
    </row>
    <row r="12" spans="1:10" ht="25.5" customHeight="1" x14ac:dyDescent="0.25">
      <c r="A12" s="463"/>
      <c r="B12" s="66" t="s">
        <v>30</v>
      </c>
      <c r="C12" s="76">
        <f t="shared" ref="C12:J12" si="9">C11/C$29</f>
        <v>5.4512416717141131E-3</v>
      </c>
      <c r="D12" s="76">
        <f t="shared" si="9"/>
        <v>4.1987403778866337E-3</v>
      </c>
      <c r="E12" s="76">
        <f t="shared" si="9"/>
        <v>0.10614525139664804</v>
      </c>
      <c r="F12" s="76">
        <f t="shared" si="9"/>
        <v>0.73376623376623373</v>
      </c>
      <c r="G12" s="76" t="s">
        <v>15</v>
      </c>
      <c r="H12" s="76" t="s">
        <v>15</v>
      </c>
      <c r="I12" s="76">
        <f t="shared" ref="I12" si="10">I11/I$29</f>
        <v>0</v>
      </c>
      <c r="J12" s="110">
        <f t="shared" si="9"/>
        <v>7.1566198733828787E-2</v>
      </c>
    </row>
    <row r="13" spans="1:10" ht="25.5" customHeight="1" x14ac:dyDescent="0.25">
      <c r="A13" s="460" t="s">
        <v>108</v>
      </c>
      <c r="B13" s="71" t="s">
        <v>20</v>
      </c>
      <c r="C13" s="115">
        <v>38</v>
      </c>
      <c r="D13" s="115">
        <v>6</v>
      </c>
      <c r="E13" s="115">
        <v>10</v>
      </c>
      <c r="F13" s="115">
        <v>7</v>
      </c>
      <c r="G13" s="115" t="s">
        <v>13</v>
      </c>
      <c r="H13" s="115" t="s">
        <v>13</v>
      </c>
      <c r="I13" s="115">
        <v>1</v>
      </c>
      <c r="J13" s="117">
        <f t="shared" ref="J13" si="11">SUM(C13:I13)</f>
        <v>62</v>
      </c>
    </row>
    <row r="14" spans="1:10" ht="25.5" customHeight="1" x14ac:dyDescent="0.25">
      <c r="A14" s="463"/>
      <c r="B14" s="66" t="s">
        <v>30</v>
      </c>
      <c r="C14" s="76">
        <f t="shared" ref="C14:J14" si="12">C13/C$29</f>
        <v>2.3016353725015141E-2</v>
      </c>
      <c r="D14" s="76">
        <f t="shared" si="12"/>
        <v>4.1987403778866337E-3</v>
      </c>
      <c r="E14" s="76">
        <f t="shared" si="12"/>
        <v>5.5865921787709494E-2</v>
      </c>
      <c r="F14" s="76">
        <f t="shared" si="12"/>
        <v>2.2727272727272728E-2</v>
      </c>
      <c r="G14" s="76" t="s">
        <v>15</v>
      </c>
      <c r="H14" s="76" t="s">
        <v>15</v>
      </c>
      <c r="I14" s="76">
        <f t="shared" ref="I14" si="13">I13/I$29</f>
        <v>1.5151515151515152E-2</v>
      </c>
      <c r="J14" s="110">
        <f t="shared" si="12"/>
        <v>1.7065785851913019E-2</v>
      </c>
    </row>
    <row r="15" spans="1:10" ht="25.5" customHeight="1" x14ac:dyDescent="0.25">
      <c r="A15" s="460" t="s">
        <v>109</v>
      </c>
      <c r="B15" s="71" t="s">
        <v>20</v>
      </c>
      <c r="C15" s="115">
        <v>2</v>
      </c>
      <c r="D15" s="115">
        <v>3</v>
      </c>
      <c r="E15" s="115">
        <v>7</v>
      </c>
      <c r="F15" s="115">
        <v>15</v>
      </c>
      <c r="G15" s="115" t="s">
        <v>13</v>
      </c>
      <c r="H15" s="115" t="s">
        <v>13</v>
      </c>
      <c r="I15" s="115">
        <v>0</v>
      </c>
      <c r="J15" s="117">
        <f t="shared" ref="J15" si="14">SUM(C15:I15)</f>
        <v>27</v>
      </c>
    </row>
    <row r="16" spans="1:10" ht="25.5" customHeight="1" x14ac:dyDescent="0.25">
      <c r="A16" s="463"/>
      <c r="B16" s="66" t="s">
        <v>30</v>
      </c>
      <c r="C16" s="76">
        <f t="shared" ref="C16:J16" si="15">C15/C$29</f>
        <v>1.2113870381586917E-3</v>
      </c>
      <c r="D16" s="76">
        <f t="shared" si="15"/>
        <v>2.0993701889433169E-3</v>
      </c>
      <c r="E16" s="76">
        <f t="shared" si="15"/>
        <v>3.9106145251396648E-2</v>
      </c>
      <c r="F16" s="76">
        <f t="shared" si="15"/>
        <v>4.8701298701298704E-2</v>
      </c>
      <c r="G16" s="76" t="s">
        <v>15</v>
      </c>
      <c r="H16" s="76" t="s">
        <v>15</v>
      </c>
      <c r="I16" s="76">
        <f t="shared" ref="I16" si="16">I15/I$29</f>
        <v>0</v>
      </c>
      <c r="J16" s="110">
        <f t="shared" si="15"/>
        <v>7.4318744838976049E-3</v>
      </c>
    </row>
    <row r="17" spans="1:10" ht="25.5" customHeight="1" x14ac:dyDescent="0.25">
      <c r="A17" s="460" t="s">
        <v>110</v>
      </c>
      <c r="B17" s="71" t="s">
        <v>20</v>
      </c>
      <c r="C17" s="115">
        <v>3</v>
      </c>
      <c r="D17" s="115">
        <v>8</v>
      </c>
      <c r="E17" s="115">
        <v>0</v>
      </c>
      <c r="F17" s="115">
        <v>0</v>
      </c>
      <c r="G17" s="115" t="s">
        <v>13</v>
      </c>
      <c r="H17" s="115" t="s">
        <v>13</v>
      </c>
      <c r="I17" s="115">
        <v>63</v>
      </c>
      <c r="J17" s="117">
        <f t="shared" ref="J17" si="17">SUM(C17:I17)</f>
        <v>74</v>
      </c>
    </row>
    <row r="18" spans="1:10" ht="25.5" customHeight="1" x14ac:dyDescent="0.25">
      <c r="A18" s="463"/>
      <c r="B18" s="66" t="s">
        <v>30</v>
      </c>
      <c r="C18" s="76">
        <f t="shared" ref="C18:J18" si="18">C17/C$29</f>
        <v>1.8170805572380376E-3</v>
      </c>
      <c r="D18" s="76">
        <f t="shared" si="18"/>
        <v>5.598320503848845E-3</v>
      </c>
      <c r="E18" s="76">
        <f t="shared" si="18"/>
        <v>0</v>
      </c>
      <c r="F18" s="76">
        <f t="shared" si="18"/>
        <v>0</v>
      </c>
      <c r="G18" s="76" t="s">
        <v>15</v>
      </c>
      <c r="H18" s="76" t="s">
        <v>15</v>
      </c>
      <c r="I18" s="76">
        <f t="shared" ref="I18" si="19">I17/I$29</f>
        <v>0.95454545454545459</v>
      </c>
      <c r="J18" s="110">
        <f t="shared" si="18"/>
        <v>2.0368841178089733E-2</v>
      </c>
    </row>
    <row r="19" spans="1:10" ht="25.5" customHeight="1" x14ac:dyDescent="0.25">
      <c r="A19" s="460" t="s">
        <v>111</v>
      </c>
      <c r="B19" s="71" t="s">
        <v>20</v>
      </c>
      <c r="C19" s="115">
        <v>2</v>
      </c>
      <c r="D19" s="115">
        <v>15</v>
      </c>
      <c r="E19" s="115">
        <v>2</v>
      </c>
      <c r="F19" s="115">
        <v>12</v>
      </c>
      <c r="G19" s="115" t="s">
        <v>13</v>
      </c>
      <c r="H19" s="115" t="s">
        <v>13</v>
      </c>
      <c r="I19" s="115">
        <v>1</v>
      </c>
      <c r="J19" s="117">
        <f t="shared" ref="J19" si="20">SUM(C19:I19)</f>
        <v>32</v>
      </c>
    </row>
    <row r="20" spans="1:10" ht="25.5" customHeight="1" x14ac:dyDescent="0.25">
      <c r="A20" s="463"/>
      <c r="B20" s="66" t="s">
        <v>30</v>
      </c>
      <c r="C20" s="76">
        <f t="shared" ref="C20:J20" si="21">C19/C$29</f>
        <v>1.2113870381586917E-3</v>
      </c>
      <c r="D20" s="76">
        <f t="shared" si="21"/>
        <v>1.0496850944716585E-2</v>
      </c>
      <c r="E20" s="76">
        <f t="shared" si="21"/>
        <v>1.11731843575419E-2</v>
      </c>
      <c r="F20" s="76">
        <f t="shared" si="21"/>
        <v>3.896103896103896E-2</v>
      </c>
      <c r="G20" s="76" t="s">
        <v>15</v>
      </c>
      <c r="H20" s="76" t="s">
        <v>15</v>
      </c>
      <c r="I20" s="76">
        <f t="shared" ref="I20" si="22">I19/I$29</f>
        <v>1.5151515151515152E-2</v>
      </c>
      <c r="J20" s="110">
        <f t="shared" si="21"/>
        <v>8.808147536471236E-3</v>
      </c>
    </row>
    <row r="21" spans="1:10" ht="25.5" customHeight="1" x14ac:dyDescent="0.25">
      <c r="A21" s="460" t="s">
        <v>112</v>
      </c>
      <c r="B21" s="71" t="s">
        <v>20</v>
      </c>
      <c r="C21" s="115">
        <v>16</v>
      </c>
      <c r="D21" s="115">
        <v>14</v>
      </c>
      <c r="E21" s="115">
        <v>7</v>
      </c>
      <c r="F21" s="115">
        <v>12</v>
      </c>
      <c r="G21" s="115" t="s">
        <v>13</v>
      </c>
      <c r="H21" s="115" t="s">
        <v>13</v>
      </c>
      <c r="I21" s="115">
        <v>0</v>
      </c>
      <c r="J21" s="117">
        <f t="shared" ref="J21" si="23">SUM(C21:I21)</f>
        <v>49</v>
      </c>
    </row>
    <row r="22" spans="1:10" ht="25.5" customHeight="1" x14ac:dyDescent="0.25">
      <c r="A22" s="463"/>
      <c r="B22" s="66" t="s">
        <v>30</v>
      </c>
      <c r="C22" s="76">
        <f t="shared" ref="C22:J22" si="24">C21/C$29</f>
        <v>9.6910963052695333E-3</v>
      </c>
      <c r="D22" s="76">
        <f t="shared" si="24"/>
        <v>9.7970608817354796E-3</v>
      </c>
      <c r="E22" s="76">
        <f t="shared" si="24"/>
        <v>3.9106145251396648E-2</v>
      </c>
      <c r="F22" s="76">
        <f t="shared" si="24"/>
        <v>3.896103896103896E-2</v>
      </c>
      <c r="G22" s="76" t="s">
        <v>15</v>
      </c>
      <c r="H22" s="76" t="s">
        <v>15</v>
      </c>
      <c r="I22" s="76">
        <f t="shared" ref="I22" si="25">I21/I$29</f>
        <v>0</v>
      </c>
      <c r="J22" s="110">
        <f t="shared" si="24"/>
        <v>1.348747591522158E-2</v>
      </c>
    </row>
    <row r="23" spans="1:10" ht="25.5" customHeight="1" x14ac:dyDescent="0.25">
      <c r="A23" s="460" t="s">
        <v>113</v>
      </c>
      <c r="B23" s="71" t="s">
        <v>20</v>
      </c>
      <c r="C23" s="115">
        <v>2</v>
      </c>
      <c r="D23" s="115">
        <v>5</v>
      </c>
      <c r="E23" s="115">
        <v>3</v>
      </c>
      <c r="F23" s="115">
        <v>2</v>
      </c>
      <c r="G23" s="115" t="s">
        <v>13</v>
      </c>
      <c r="H23" s="115" t="s">
        <v>13</v>
      </c>
      <c r="I23" s="115">
        <v>0</v>
      </c>
      <c r="J23" s="117">
        <f t="shared" ref="J23" si="26">SUM(C23:I23)</f>
        <v>12</v>
      </c>
    </row>
    <row r="24" spans="1:10" ht="25.5" customHeight="1" x14ac:dyDescent="0.25">
      <c r="A24" s="463"/>
      <c r="B24" s="66" t="s">
        <v>30</v>
      </c>
      <c r="C24" s="76">
        <f t="shared" ref="C24:J24" si="27">C23/C$29</f>
        <v>1.2113870381586917E-3</v>
      </c>
      <c r="D24" s="76">
        <f t="shared" si="27"/>
        <v>3.4989503149055285E-3</v>
      </c>
      <c r="E24" s="76">
        <f t="shared" si="27"/>
        <v>1.6759776536312849E-2</v>
      </c>
      <c r="F24" s="76">
        <f t="shared" si="27"/>
        <v>6.4935064935064939E-3</v>
      </c>
      <c r="G24" s="76" t="s">
        <v>15</v>
      </c>
      <c r="H24" s="76" t="s">
        <v>15</v>
      </c>
      <c r="I24" s="76">
        <f t="shared" ref="I24" si="28">I23/I$29</f>
        <v>0</v>
      </c>
      <c r="J24" s="110">
        <f t="shared" si="27"/>
        <v>3.3030553261767133E-3</v>
      </c>
    </row>
    <row r="25" spans="1:10" ht="25.5" customHeight="1" x14ac:dyDescent="0.25">
      <c r="A25" s="460" t="s">
        <v>114</v>
      </c>
      <c r="B25" s="71" t="s">
        <v>20</v>
      </c>
      <c r="C25" s="115">
        <v>4</v>
      </c>
      <c r="D25" s="115">
        <v>8</v>
      </c>
      <c r="E25" s="115">
        <v>13</v>
      </c>
      <c r="F25" s="115">
        <v>8</v>
      </c>
      <c r="G25" s="115" t="s">
        <v>13</v>
      </c>
      <c r="H25" s="115" t="s">
        <v>13</v>
      </c>
      <c r="I25" s="115">
        <v>0</v>
      </c>
      <c r="J25" s="117">
        <f t="shared" ref="J25" si="29">SUM(C25:I25)</f>
        <v>33</v>
      </c>
    </row>
    <row r="26" spans="1:10" ht="25.5" customHeight="1" x14ac:dyDescent="0.25">
      <c r="A26" s="463"/>
      <c r="B26" s="66" t="s">
        <v>30</v>
      </c>
      <c r="C26" s="76">
        <f t="shared" ref="C26:J26" si="30">C25/C$29</f>
        <v>2.4227740763173833E-3</v>
      </c>
      <c r="D26" s="76">
        <f t="shared" si="30"/>
        <v>5.598320503848845E-3</v>
      </c>
      <c r="E26" s="76">
        <f t="shared" si="30"/>
        <v>7.2625698324022353E-2</v>
      </c>
      <c r="F26" s="76">
        <f t="shared" si="30"/>
        <v>2.5974025974025976E-2</v>
      </c>
      <c r="G26" s="76" t="s">
        <v>15</v>
      </c>
      <c r="H26" s="76" t="s">
        <v>15</v>
      </c>
      <c r="I26" s="76">
        <f t="shared" ref="I26" si="31">I25/I$29</f>
        <v>0</v>
      </c>
      <c r="J26" s="110">
        <f t="shared" si="30"/>
        <v>9.0834021469859624E-3</v>
      </c>
    </row>
    <row r="27" spans="1:10" ht="25.5" customHeight="1" x14ac:dyDescent="0.25">
      <c r="A27" s="460" t="s">
        <v>115</v>
      </c>
      <c r="B27" s="71" t="s">
        <v>20</v>
      </c>
      <c r="C27" s="115">
        <v>13</v>
      </c>
      <c r="D27" s="115">
        <v>9</v>
      </c>
      <c r="E27" s="115">
        <v>5</v>
      </c>
      <c r="F27" s="115">
        <v>1</v>
      </c>
      <c r="G27" s="115" t="s">
        <v>13</v>
      </c>
      <c r="H27" s="115" t="s">
        <v>13</v>
      </c>
      <c r="I27" s="115">
        <v>0</v>
      </c>
      <c r="J27" s="117">
        <f t="shared" ref="J27" si="32">SUM(C27:I27)</f>
        <v>28</v>
      </c>
    </row>
    <row r="28" spans="1:10" ht="25.5" customHeight="1" thickBot="1" x14ac:dyDescent="0.3">
      <c r="A28" s="464"/>
      <c r="B28" s="71" t="s">
        <v>30</v>
      </c>
      <c r="C28" s="190">
        <f t="shared" ref="C28:J28" si="33">C27/C$29</f>
        <v>7.874015748031496E-3</v>
      </c>
      <c r="D28" s="190">
        <f t="shared" si="33"/>
        <v>6.298110566829951E-3</v>
      </c>
      <c r="E28" s="190">
        <f t="shared" si="33"/>
        <v>2.7932960893854747E-2</v>
      </c>
      <c r="F28" s="190">
        <f t="shared" si="33"/>
        <v>3.246753246753247E-3</v>
      </c>
      <c r="G28" s="190" t="s">
        <v>15</v>
      </c>
      <c r="H28" s="190" t="s">
        <v>15</v>
      </c>
      <c r="I28" s="190">
        <f t="shared" ref="I28" si="34">I27/I$29</f>
        <v>0</v>
      </c>
      <c r="J28" s="191">
        <f t="shared" si="33"/>
        <v>7.7071290944123313E-3</v>
      </c>
    </row>
    <row r="29" spans="1:10" ht="32.25" customHeight="1" x14ac:dyDescent="0.25">
      <c r="A29" s="395" t="s">
        <v>116</v>
      </c>
      <c r="B29" s="306" t="s">
        <v>20</v>
      </c>
      <c r="C29" s="120">
        <f t="shared" ref="C29:J29" si="35">C5+C7+C9+C11+C13+C15+C17+C19+C21+C23+C25+C27</f>
        <v>1651</v>
      </c>
      <c r="D29" s="120">
        <f t="shared" si="35"/>
        <v>1429</v>
      </c>
      <c r="E29" s="120">
        <f t="shared" si="35"/>
        <v>179</v>
      </c>
      <c r="F29" s="120">
        <f t="shared" si="35"/>
        <v>308</v>
      </c>
      <c r="G29" s="120" t="s">
        <v>13</v>
      </c>
      <c r="H29" s="120" t="s">
        <v>13</v>
      </c>
      <c r="I29" s="120">
        <f t="shared" ref="I29" si="36">I5+I7+I9+I11+I13+I15+I17+I19+I21+I23+I25+I27</f>
        <v>66</v>
      </c>
      <c r="J29" s="193">
        <f t="shared" si="35"/>
        <v>3633</v>
      </c>
    </row>
    <row r="30" spans="1:10" ht="32.25" customHeight="1" thickBot="1" x14ac:dyDescent="0.3">
      <c r="A30" s="397"/>
      <c r="B30" s="307" t="s">
        <v>30</v>
      </c>
      <c r="C30" s="86">
        <f t="shared" ref="C30:J30" si="37">C29/C$29</f>
        <v>1</v>
      </c>
      <c r="D30" s="86">
        <f t="shared" si="37"/>
        <v>1</v>
      </c>
      <c r="E30" s="86">
        <f t="shared" si="37"/>
        <v>1</v>
      </c>
      <c r="F30" s="86">
        <f t="shared" si="37"/>
        <v>1</v>
      </c>
      <c r="G30" s="86" t="s">
        <v>15</v>
      </c>
      <c r="H30" s="86" t="s">
        <v>15</v>
      </c>
      <c r="I30" s="86">
        <f t="shared" ref="I30" si="38">I29/I$29</f>
        <v>1</v>
      </c>
      <c r="J30" s="123">
        <f t="shared" si="37"/>
        <v>1</v>
      </c>
    </row>
    <row r="31" spans="1:10" ht="36" customHeight="1" thickBot="1" x14ac:dyDescent="0.3">
      <c r="A31" s="124"/>
      <c r="B31" s="90"/>
      <c r="C31" s="91"/>
      <c r="D31" s="91"/>
      <c r="E31" s="91"/>
      <c r="F31" s="91"/>
      <c r="G31" s="91"/>
      <c r="H31" s="91"/>
      <c r="I31" s="91"/>
      <c r="J31" s="91"/>
    </row>
    <row r="32" spans="1:10" ht="57" customHeight="1" x14ac:dyDescent="0.25">
      <c r="A32" s="194" t="s">
        <v>117</v>
      </c>
      <c r="B32" s="213" t="s">
        <v>20</v>
      </c>
      <c r="C32" s="196">
        <v>220</v>
      </c>
      <c r="D32" s="197">
        <v>1482</v>
      </c>
      <c r="E32" s="197">
        <v>69</v>
      </c>
      <c r="F32" s="197">
        <v>1</v>
      </c>
      <c r="G32" s="197" t="s">
        <v>13</v>
      </c>
      <c r="H32" s="197" t="s">
        <v>13</v>
      </c>
      <c r="I32" s="198">
        <v>18</v>
      </c>
      <c r="J32" s="199">
        <f>SUM(C32:I32)</f>
        <v>1790</v>
      </c>
    </row>
    <row r="33" spans="1:10" ht="55.5" customHeight="1" thickBot="1" x14ac:dyDescent="0.3">
      <c r="A33" s="214" t="s">
        <v>69</v>
      </c>
      <c r="B33" s="308" t="s">
        <v>20</v>
      </c>
      <c r="C33" s="201">
        <f>+C34-C32-C29</f>
        <v>0</v>
      </c>
      <c r="D33" s="201">
        <f t="shared" ref="D33:I33" si="39">+D34-D32-D29</f>
        <v>2928</v>
      </c>
      <c r="E33" s="201">
        <f t="shared" si="39"/>
        <v>0</v>
      </c>
      <c r="F33" s="201">
        <f t="shared" si="39"/>
        <v>0</v>
      </c>
      <c r="G33" s="201" t="s">
        <v>13</v>
      </c>
      <c r="H33" s="201" t="s">
        <v>13</v>
      </c>
      <c r="I33" s="201">
        <f t="shared" si="39"/>
        <v>0</v>
      </c>
      <c r="J33" s="204">
        <f t="shared" ref="J33" si="40">J34-J29-J32</f>
        <v>2928</v>
      </c>
    </row>
    <row r="34" spans="1:10" ht="54.75" customHeight="1" thickBot="1" x14ac:dyDescent="0.3">
      <c r="A34" s="354" t="s">
        <v>21</v>
      </c>
      <c r="B34" s="308" t="s">
        <v>20</v>
      </c>
      <c r="C34" s="201">
        <v>1871</v>
      </c>
      <c r="D34" s="202">
        <v>5839</v>
      </c>
      <c r="E34" s="202">
        <v>248</v>
      </c>
      <c r="F34" s="202">
        <v>309</v>
      </c>
      <c r="G34" s="202" t="s">
        <v>13</v>
      </c>
      <c r="H34" s="202" t="s">
        <v>13</v>
      </c>
      <c r="I34" s="203">
        <v>84</v>
      </c>
      <c r="J34" s="204">
        <f>SUM(C34:I34)</f>
        <v>8351</v>
      </c>
    </row>
    <row r="35" spans="1:10" ht="54.75" customHeight="1" thickBot="1" x14ac:dyDescent="0.3">
      <c r="A35" s="350"/>
      <c r="B35" s="124"/>
      <c r="C35" s="134"/>
      <c r="D35" s="134"/>
      <c r="E35" s="134"/>
      <c r="F35" s="134"/>
      <c r="G35" s="134"/>
      <c r="H35" s="134"/>
      <c r="I35" s="134"/>
      <c r="J35" s="136"/>
    </row>
    <row r="36" spans="1:10" ht="41.25" customHeight="1" x14ac:dyDescent="0.25">
      <c r="A36" s="370" t="s">
        <v>22</v>
      </c>
      <c r="B36" s="371"/>
      <c r="C36" s="309"/>
      <c r="D36" s="93"/>
      <c r="E36" s="93"/>
      <c r="F36" s="93"/>
      <c r="G36" s="93"/>
      <c r="H36" s="93"/>
      <c r="I36" s="93"/>
      <c r="J36" s="94"/>
    </row>
    <row r="37" spans="1:10" ht="41.25" customHeight="1" x14ac:dyDescent="0.25">
      <c r="A37" s="388" t="s">
        <v>23</v>
      </c>
      <c r="B37" s="389"/>
      <c r="C37" s="216">
        <v>3</v>
      </c>
      <c r="D37" s="95">
        <v>7</v>
      </c>
      <c r="E37" s="95">
        <v>1</v>
      </c>
      <c r="F37" s="95">
        <v>1</v>
      </c>
      <c r="G37" s="95">
        <v>0</v>
      </c>
      <c r="H37" s="95">
        <v>0</v>
      </c>
      <c r="I37" s="95">
        <v>1</v>
      </c>
      <c r="J37" s="96">
        <f>SUM(C37:I37)</f>
        <v>13</v>
      </c>
    </row>
    <row r="38" spans="1:10" ht="41.25" customHeight="1" thickBot="1" x14ac:dyDescent="0.3">
      <c r="A38" s="390" t="s">
        <v>24</v>
      </c>
      <c r="B38" s="391"/>
      <c r="C38" s="97">
        <v>3</v>
      </c>
      <c r="D38" s="98">
        <v>14</v>
      </c>
      <c r="E38" s="98">
        <v>1</v>
      </c>
      <c r="F38" s="98">
        <v>1</v>
      </c>
      <c r="G38" s="98">
        <v>0</v>
      </c>
      <c r="H38" s="98">
        <v>1</v>
      </c>
      <c r="I38" s="99">
        <v>1</v>
      </c>
      <c r="J38" s="100">
        <f>SUM(C38:I38)</f>
        <v>21</v>
      </c>
    </row>
    <row r="39" spans="1:10" ht="31.5" customHeight="1" x14ac:dyDescent="0.25">
      <c r="A39" s="52" t="s">
        <v>25</v>
      </c>
      <c r="B39" s="53"/>
      <c r="C39" s="54"/>
      <c r="D39" s="54"/>
      <c r="E39" s="54"/>
      <c r="F39" s="54"/>
      <c r="G39" s="54"/>
      <c r="H39" s="54"/>
      <c r="I39" s="54"/>
      <c r="J39" s="54"/>
    </row>
    <row r="40" spans="1:10" ht="16.5" customHeight="1" x14ac:dyDescent="0.25">
      <c r="A40" s="52"/>
      <c r="B40" s="53"/>
      <c r="C40" s="54"/>
      <c r="D40" s="54"/>
      <c r="E40" s="54"/>
      <c r="F40" s="54"/>
      <c r="G40" s="54"/>
      <c r="H40" s="54"/>
      <c r="I40" s="54"/>
      <c r="J40" s="54"/>
    </row>
    <row r="41" spans="1:10" ht="32.25" customHeight="1" x14ac:dyDescent="0.25"/>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8" scale="54"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TAB-4.1.1_2018_Web</vt:lpstr>
      <vt:lpstr>TAB-4.1.2_2018_Web</vt:lpstr>
      <vt:lpstr>TAB-4.1.3_2018_Web</vt:lpstr>
      <vt:lpstr>TAB-4.1.4_2018_Web</vt:lpstr>
      <vt:lpstr>TAB-4.1.5_2018_Web</vt:lpstr>
      <vt:lpstr>TAB-4.1.6_2018_Web</vt:lpstr>
      <vt:lpstr>TAB-4.1.7_2018_Web</vt:lpstr>
      <vt:lpstr>TAB-4.1.8_2018_Web</vt:lpstr>
      <vt:lpstr>TAB-4.1.9_2018_Web</vt:lpstr>
      <vt:lpstr>TAB-4.1.10_2018_Web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cp:lastPrinted>2019-07-15T06:30:39Z</cp:lastPrinted>
  <dcterms:created xsi:type="dcterms:W3CDTF">2019-07-15T05:55:33Z</dcterms:created>
  <dcterms:modified xsi:type="dcterms:W3CDTF">2019-12-30T16:10:08Z</dcterms:modified>
</cp:coreProperties>
</file>