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Stat_RSU_2019_copie_du_20210602\RSU_Profil_2019\TAB_411_à_4110_AJB_2019_dhe\"/>
    </mc:Choice>
  </mc:AlternateContent>
  <xr:revisionPtr revIDLastSave="0" documentId="13_ncr:1_{93B1D5D2-CC42-44FC-8E57-44BFAC972131}" xr6:coauthVersionLast="47" xr6:coauthVersionMax="47" xr10:uidLastSave="{00000000-0000-0000-0000-000000000000}"/>
  <bookViews>
    <workbookView xWindow="-108" yWindow="-108" windowWidth="23256" windowHeight="12576" tabRatio="947" xr2:uid="{ABC742E7-B2A8-4E2E-AC79-92E291B3C9CA}"/>
  </bookViews>
  <sheets>
    <sheet name="TAB-4.1.1_2019_Web" sheetId="21" r:id="rId1"/>
    <sheet name="TAB-4.1.2_2019_web" sheetId="22" r:id="rId2"/>
    <sheet name="TAB-4.1.3_2019_Web" sheetId="23" r:id="rId3"/>
    <sheet name="TAB-4.1.4_2019_Web" sheetId="24" r:id="rId4"/>
    <sheet name="TAB-4.1.5_2019_Web" sheetId="25" r:id="rId5"/>
    <sheet name="TAB-4.1.6_2019_Web" sheetId="26" r:id="rId6"/>
    <sheet name="TAB-4.1.7_2019_Web" sheetId="27" r:id="rId7"/>
    <sheet name="TAB-4.1.8_2019_Web" sheetId="28" r:id="rId8"/>
    <sheet name="TAB-4.1.9_2019_Web" sheetId="29" r:id="rId9"/>
    <sheet name="TAB-4.1.10_2019_Web" sheetId="30" r:id="rId10"/>
  </sheets>
  <externalReferences>
    <externalReference r:id="rId11"/>
    <externalReference r:id="rId12"/>
    <externalReference r:id="rId13"/>
  </externalReferences>
  <definedNames>
    <definedName name="Profil_2017_qly" localSheetId="7">#REF!</definedName>
    <definedName name="Profil_2017_qly" localSheetId="8">#REF!</definedName>
    <definedName name="Profil_2017_qly">#REF!</definedName>
    <definedName name="Profil_2017_qty" localSheetId="0">#REF!</definedName>
    <definedName name="Profil_2017_qty">#REF!</definedName>
    <definedName name="Profil_2018_qly" localSheetId="8">#REF!</definedName>
    <definedName name="Profil_2018_qly">#REF!</definedName>
    <definedName name="Profil_2018_qty" localSheetId="8">#REF!</definedName>
    <definedName name="Profil_2018_qty">#REF!</definedName>
    <definedName name="_xlnm.Print_Area" localSheetId="3">'TAB-4.1.4_2019_Web'!$A$1:$Z$41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30" l="1"/>
  <c r="J48" i="30"/>
  <c r="J45" i="30"/>
  <c r="I44" i="30"/>
  <c r="F44" i="30"/>
  <c r="D44" i="30"/>
  <c r="C44" i="30"/>
  <c r="J42" i="30"/>
  <c r="J44" i="30" s="1"/>
  <c r="J40" i="30"/>
  <c r="I40" i="30"/>
  <c r="F40" i="30"/>
  <c r="D40" i="30"/>
  <c r="C40" i="30"/>
  <c r="J39" i="30"/>
  <c r="I38" i="30"/>
  <c r="F38" i="30"/>
  <c r="D38" i="30"/>
  <c r="C38" i="30"/>
  <c r="J37" i="30"/>
  <c r="J38" i="30" s="1"/>
  <c r="J36" i="30"/>
  <c r="I36" i="30"/>
  <c r="F36" i="30"/>
  <c r="D36" i="30"/>
  <c r="C36" i="30"/>
  <c r="J35" i="30"/>
  <c r="I34" i="30"/>
  <c r="F34" i="30"/>
  <c r="D34" i="30"/>
  <c r="C34" i="30"/>
  <c r="J33" i="30"/>
  <c r="J34" i="30" s="1"/>
  <c r="J32" i="30"/>
  <c r="I32" i="30"/>
  <c r="F32" i="30"/>
  <c r="D32" i="30"/>
  <c r="C32" i="30"/>
  <c r="J31" i="30"/>
  <c r="I30" i="30"/>
  <c r="F30" i="30"/>
  <c r="D30" i="30"/>
  <c r="C30" i="30"/>
  <c r="J29" i="30"/>
  <c r="J30" i="30" s="1"/>
  <c r="J28" i="30"/>
  <c r="I28" i="30"/>
  <c r="F28" i="30"/>
  <c r="D28" i="30"/>
  <c r="C28" i="30"/>
  <c r="J27" i="30"/>
  <c r="I26" i="30"/>
  <c r="F26" i="30"/>
  <c r="D26" i="30"/>
  <c r="C26" i="30"/>
  <c r="J25" i="30"/>
  <c r="J26" i="30" s="1"/>
  <c r="J24" i="30"/>
  <c r="I24" i="30"/>
  <c r="F24" i="30"/>
  <c r="D24" i="30"/>
  <c r="C24" i="30"/>
  <c r="J23" i="30"/>
  <c r="I22" i="30"/>
  <c r="F22" i="30"/>
  <c r="D22" i="30"/>
  <c r="C22" i="30"/>
  <c r="J21" i="30"/>
  <c r="J22" i="30" s="1"/>
  <c r="J20" i="30"/>
  <c r="I20" i="30"/>
  <c r="F20" i="30"/>
  <c r="D20" i="30"/>
  <c r="C20" i="30"/>
  <c r="J19" i="30"/>
  <c r="I18" i="30"/>
  <c r="F18" i="30"/>
  <c r="D18" i="30"/>
  <c r="C18" i="30"/>
  <c r="J17" i="30"/>
  <c r="J18" i="30" s="1"/>
  <c r="J16" i="30"/>
  <c r="I16" i="30"/>
  <c r="F16" i="30"/>
  <c r="D16" i="30"/>
  <c r="C16" i="30"/>
  <c r="J15" i="30"/>
  <c r="I14" i="30"/>
  <c r="F14" i="30"/>
  <c r="D14" i="30"/>
  <c r="C14" i="30"/>
  <c r="J13" i="30"/>
  <c r="J14" i="30" s="1"/>
  <c r="J12" i="30"/>
  <c r="I12" i="30"/>
  <c r="F12" i="30"/>
  <c r="D12" i="30"/>
  <c r="C12" i="30"/>
  <c r="J11" i="30"/>
  <c r="I10" i="30"/>
  <c r="F10" i="30"/>
  <c r="D10" i="30"/>
  <c r="C10" i="30"/>
  <c r="J9" i="30"/>
  <c r="J10" i="30" s="1"/>
  <c r="J8" i="30"/>
  <c r="I8" i="30"/>
  <c r="F8" i="30"/>
  <c r="D8" i="30"/>
  <c r="C8" i="30"/>
  <c r="J7" i="30"/>
  <c r="I6" i="30"/>
  <c r="F6" i="30"/>
  <c r="D6" i="30"/>
  <c r="C6" i="30"/>
  <c r="J5" i="30"/>
  <c r="J6" i="30" s="1"/>
  <c r="J38" i="29" l="1"/>
  <c r="J37" i="29"/>
  <c r="J34" i="29"/>
  <c r="F33" i="29"/>
  <c r="J32" i="29"/>
  <c r="F30" i="29"/>
  <c r="E30" i="29"/>
  <c r="I29" i="29"/>
  <c r="I18" i="29" s="1"/>
  <c r="F29" i="29"/>
  <c r="F24" i="29" s="1"/>
  <c r="E29" i="29"/>
  <c r="E14" i="29" s="1"/>
  <c r="D29" i="29"/>
  <c r="D28" i="29" s="1"/>
  <c r="C29" i="29"/>
  <c r="C26" i="29" s="1"/>
  <c r="F28" i="29"/>
  <c r="E28" i="29"/>
  <c r="J27" i="29"/>
  <c r="F26" i="29"/>
  <c r="E26" i="29"/>
  <c r="D26" i="29"/>
  <c r="J25" i="29"/>
  <c r="I24" i="29"/>
  <c r="D24" i="29"/>
  <c r="C24" i="29"/>
  <c r="J23" i="29"/>
  <c r="F22" i="29"/>
  <c r="J21" i="29"/>
  <c r="F20" i="29"/>
  <c r="E20" i="29"/>
  <c r="J19" i="29"/>
  <c r="F18" i="29"/>
  <c r="E18" i="29"/>
  <c r="D18" i="29"/>
  <c r="J17" i="29"/>
  <c r="I16" i="29"/>
  <c r="F16" i="29"/>
  <c r="E16" i="29"/>
  <c r="D16" i="29"/>
  <c r="C16" i="29"/>
  <c r="J15" i="29"/>
  <c r="F14" i="29"/>
  <c r="J13" i="29"/>
  <c r="F12" i="29"/>
  <c r="E12" i="29"/>
  <c r="J11" i="29"/>
  <c r="F10" i="29"/>
  <c r="E10" i="29"/>
  <c r="D10" i="29"/>
  <c r="J9" i="29"/>
  <c r="I8" i="29"/>
  <c r="F8" i="29"/>
  <c r="E8" i="29"/>
  <c r="D8" i="29"/>
  <c r="C8" i="29"/>
  <c r="J7" i="29"/>
  <c r="F6" i="29"/>
  <c r="J5" i="29"/>
  <c r="C6" i="29" l="1"/>
  <c r="I14" i="29"/>
  <c r="C22" i="29"/>
  <c r="J29" i="29"/>
  <c r="J28" i="29" s="1"/>
  <c r="C33" i="29"/>
  <c r="D6" i="29"/>
  <c r="I12" i="29"/>
  <c r="C20" i="29"/>
  <c r="D22" i="29"/>
  <c r="E24" i="29"/>
  <c r="I28" i="29"/>
  <c r="C30" i="29"/>
  <c r="D33" i="29"/>
  <c r="E6" i="29"/>
  <c r="I10" i="29"/>
  <c r="C18" i="29"/>
  <c r="D20" i="29"/>
  <c r="E22" i="29"/>
  <c r="I26" i="29"/>
  <c r="D30" i="29"/>
  <c r="E33" i="29"/>
  <c r="I6" i="29"/>
  <c r="C14" i="29"/>
  <c r="I22" i="29"/>
  <c r="I33" i="29"/>
  <c r="C12" i="29"/>
  <c r="D14" i="29"/>
  <c r="I20" i="29"/>
  <c r="C28" i="29"/>
  <c r="I30" i="29"/>
  <c r="C10" i="29"/>
  <c r="D12" i="29"/>
  <c r="J14" i="29" l="1"/>
  <c r="J20" i="29"/>
  <c r="J30" i="29"/>
  <c r="J33" i="29"/>
  <c r="J24" i="29"/>
  <c r="J8" i="29"/>
  <c r="J26" i="29"/>
  <c r="J10" i="29"/>
  <c r="J16" i="29"/>
  <c r="J18" i="29"/>
  <c r="J12" i="29"/>
  <c r="J6" i="29"/>
  <c r="J22" i="29"/>
  <c r="J32" i="28" l="1"/>
  <c r="J31" i="28"/>
  <c r="J28" i="28"/>
  <c r="E27" i="28"/>
  <c r="D27" i="28"/>
  <c r="J26" i="28"/>
  <c r="D24" i="28"/>
  <c r="C24" i="28"/>
  <c r="I23" i="28"/>
  <c r="I24" i="28" s="1"/>
  <c r="F23" i="28"/>
  <c r="F22" i="28" s="1"/>
  <c r="E23" i="28"/>
  <c r="E20" i="28" s="1"/>
  <c r="D23" i="28"/>
  <c r="D18" i="28" s="1"/>
  <c r="C23" i="28"/>
  <c r="C27" i="28" s="1"/>
  <c r="I22" i="28"/>
  <c r="E22" i="28"/>
  <c r="D22" i="28"/>
  <c r="C22" i="28"/>
  <c r="J21" i="28"/>
  <c r="I20" i="28"/>
  <c r="F20" i="28"/>
  <c r="D20" i="28"/>
  <c r="C20" i="28"/>
  <c r="J19" i="28"/>
  <c r="J20" i="28" s="1"/>
  <c r="I18" i="28"/>
  <c r="F18" i="28"/>
  <c r="E18" i="28"/>
  <c r="C18" i="28"/>
  <c r="J17" i="28"/>
  <c r="I16" i="28"/>
  <c r="F16" i="28"/>
  <c r="E16" i="28"/>
  <c r="D16" i="28"/>
  <c r="C16" i="28"/>
  <c r="J15" i="28"/>
  <c r="J16" i="28" s="1"/>
  <c r="I14" i="28"/>
  <c r="F14" i="28"/>
  <c r="E14" i="28"/>
  <c r="D14" i="28"/>
  <c r="C14" i="28"/>
  <c r="J13" i="28"/>
  <c r="I12" i="28"/>
  <c r="F12" i="28"/>
  <c r="E12" i="28"/>
  <c r="D12" i="28"/>
  <c r="C12" i="28"/>
  <c r="J11" i="28"/>
  <c r="J12" i="28" s="1"/>
  <c r="I10" i="28"/>
  <c r="F10" i="28"/>
  <c r="E10" i="28"/>
  <c r="D10" i="28"/>
  <c r="C10" i="28"/>
  <c r="J9" i="28"/>
  <c r="I8" i="28"/>
  <c r="F8" i="28"/>
  <c r="E8" i="28"/>
  <c r="D8" i="28"/>
  <c r="C8" i="28"/>
  <c r="J7" i="28"/>
  <c r="I6" i="28"/>
  <c r="F6" i="28"/>
  <c r="E6" i="28"/>
  <c r="D6" i="28"/>
  <c r="C6" i="28"/>
  <c r="J5" i="28"/>
  <c r="J23" i="28" s="1"/>
  <c r="J22" i="28" l="1"/>
  <c r="J8" i="28"/>
  <c r="J24" i="28"/>
  <c r="J14" i="28"/>
  <c r="J6" i="28"/>
  <c r="J18" i="28"/>
  <c r="J10" i="28"/>
  <c r="E24" i="28"/>
  <c r="F27" i="28"/>
  <c r="J27" i="28" s="1"/>
  <c r="F24" i="28"/>
  <c r="I27" i="28"/>
  <c r="J30" i="27" l="1"/>
  <c r="J29" i="27"/>
  <c r="J26" i="27"/>
  <c r="I25" i="27"/>
  <c r="D25" i="27"/>
  <c r="C25" i="27"/>
  <c r="J24" i="27"/>
  <c r="I22" i="27"/>
  <c r="F22" i="27"/>
  <c r="C22" i="27"/>
  <c r="I21" i="27"/>
  <c r="F21" i="27"/>
  <c r="F25" i="27" s="1"/>
  <c r="E21" i="27"/>
  <c r="E20" i="27" s="1"/>
  <c r="D21" i="27"/>
  <c r="D18" i="27" s="1"/>
  <c r="C21" i="27"/>
  <c r="I20" i="27"/>
  <c r="F20" i="27"/>
  <c r="C20" i="27"/>
  <c r="J19" i="27"/>
  <c r="I18" i="27"/>
  <c r="F18" i="27"/>
  <c r="E18" i="27"/>
  <c r="C18" i="27"/>
  <c r="J17" i="27"/>
  <c r="I16" i="27"/>
  <c r="F16" i="27"/>
  <c r="E16" i="27"/>
  <c r="D16" i="27"/>
  <c r="C16" i="27"/>
  <c r="J15" i="27"/>
  <c r="I14" i="27"/>
  <c r="F14" i="27"/>
  <c r="E14" i="27"/>
  <c r="D14" i="27"/>
  <c r="C14" i="27"/>
  <c r="J13" i="27"/>
  <c r="I12" i="27"/>
  <c r="F12" i="27"/>
  <c r="C12" i="27"/>
  <c r="J11" i="27"/>
  <c r="I10" i="27"/>
  <c r="F10" i="27"/>
  <c r="E10" i="27"/>
  <c r="C10" i="27"/>
  <c r="J9" i="27"/>
  <c r="I8" i="27"/>
  <c r="F8" i="27"/>
  <c r="E8" i="27"/>
  <c r="D8" i="27"/>
  <c r="C8" i="27"/>
  <c r="J7" i="27"/>
  <c r="I6" i="27"/>
  <c r="F6" i="27"/>
  <c r="C6" i="27"/>
  <c r="J5" i="27"/>
  <c r="J18" i="27" l="1"/>
  <c r="J21" i="27"/>
  <c r="J12" i="27" s="1"/>
  <c r="D12" i="27"/>
  <c r="D22" i="27"/>
  <c r="E25" i="27"/>
  <c r="D10" i="27"/>
  <c r="E12" i="27"/>
  <c r="E22" i="27"/>
  <c r="D6" i="27"/>
  <c r="E6" i="27"/>
  <c r="D20" i="27"/>
  <c r="J20" i="27" l="1"/>
  <c r="J16" i="27"/>
  <c r="J8" i="27"/>
  <c r="J22" i="27"/>
  <c r="J14" i="27"/>
  <c r="J25" i="27"/>
  <c r="J6" i="27"/>
  <c r="J10" i="27"/>
  <c r="J20" i="26" l="1"/>
  <c r="J19" i="26"/>
  <c r="J16" i="26"/>
  <c r="D15" i="26"/>
  <c r="J14" i="26"/>
  <c r="C12" i="26"/>
  <c r="I11" i="26"/>
  <c r="I12" i="26" s="1"/>
  <c r="F11" i="26"/>
  <c r="F12" i="26" s="1"/>
  <c r="E11" i="26"/>
  <c r="E8" i="26" s="1"/>
  <c r="D11" i="26"/>
  <c r="D10" i="26" s="1"/>
  <c r="C11" i="26"/>
  <c r="C15" i="26" s="1"/>
  <c r="F10" i="26"/>
  <c r="E10" i="26"/>
  <c r="C10" i="26"/>
  <c r="J9" i="26"/>
  <c r="F8" i="26"/>
  <c r="D8" i="26"/>
  <c r="C8" i="26"/>
  <c r="J7" i="26"/>
  <c r="F6" i="26"/>
  <c r="E6" i="26"/>
  <c r="D6" i="26"/>
  <c r="C6" i="26"/>
  <c r="J5" i="26"/>
  <c r="J8" i="26" l="1"/>
  <c r="I8" i="26"/>
  <c r="D12" i="26"/>
  <c r="E15" i="26"/>
  <c r="I6" i="26"/>
  <c r="E12" i="26"/>
  <c r="F15" i="26"/>
  <c r="I10" i="26"/>
  <c r="I15" i="26"/>
  <c r="J11" i="26"/>
  <c r="J12" i="26" l="1"/>
  <c r="J15" i="26"/>
  <c r="J6" i="26"/>
  <c r="J10" i="26"/>
  <c r="J24" i="25" l="1"/>
  <c r="J23" i="25"/>
  <c r="J20" i="25"/>
  <c r="F19" i="25"/>
  <c r="E19" i="25"/>
  <c r="D19" i="25"/>
  <c r="J18" i="25"/>
  <c r="E16" i="25"/>
  <c r="D16" i="25"/>
  <c r="C16" i="25"/>
  <c r="I15" i="25"/>
  <c r="I16" i="25" s="1"/>
  <c r="F15" i="25"/>
  <c r="F14" i="25" s="1"/>
  <c r="E15" i="25"/>
  <c r="D15" i="25"/>
  <c r="C15" i="25"/>
  <c r="C19" i="25" s="1"/>
  <c r="I14" i="25"/>
  <c r="E14" i="25"/>
  <c r="D14" i="25"/>
  <c r="J13" i="25"/>
  <c r="F12" i="25"/>
  <c r="E12" i="25"/>
  <c r="D12" i="25"/>
  <c r="J11" i="25"/>
  <c r="F10" i="25"/>
  <c r="E10" i="25"/>
  <c r="D10" i="25"/>
  <c r="C10" i="25"/>
  <c r="J9" i="25"/>
  <c r="J10" i="25" s="1"/>
  <c r="F8" i="25"/>
  <c r="E8" i="25"/>
  <c r="D8" i="25"/>
  <c r="J7" i="25"/>
  <c r="J8" i="25" s="1"/>
  <c r="F6" i="25"/>
  <c r="E6" i="25"/>
  <c r="D6" i="25"/>
  <c r="C6" i="25"/>
  <c r="J5" i="25"/>
  <c r="J15" i="25" s="1"/>
  <c r="J16" i="25" l="1"/>
  <c r="J12" i="25"/>
  <c r="J14" i="25"/>
  <c r="J19" i="25"/>
  <c r="I10" i="25"/>
  <c r="I12" i="25"/>
  <c r="I8" i="25"/>
  <c r="F16" i="25"/>
  <c r="I19" i="25"/>
  <c r="I6" i="25"/>
  <c r="C14" i="25"/>
  <c r="J6" i="25"/>
  <c r="C12" i="25"/>
  <c r="C8" i="25"/>
  <c r="Z37" i="24" l="1"/>
  <c r="Y37" i="24"/>
  <c r="X37" i="24"/>
  <c r="Z36" i="24"/>
  <c r="Y36" i="24"/>
  <c r="X36" i="24"/>
  <c r="Y31" i="24"/>
  <c r="Z31" i="24" s="1"/>
  <c r="X31" i="24"/>
  <c r="W31" i="24"/>
  <c r="N31" i="24"/>
  <c r="L32" i="24" s="1"/>
  <c r="H31" i="24"/>
  <c r="E31" i="24"/>
  <c r="C32" i="24" s="1"/>
  <c r="G29" i="24"/>
  <c r="F29" i="24"/>
  <c r="V28" i="24"/>
  <c r="V23" i="24" s="1"/>
  <c r="U28" i="24"/>
  <c r="U29" i="24" s="1"/>
  <c r="M28" i="24"/>
  <c r="N28" i="24" s="1"/>
  <c r="L28" i="24"/>
  <c r="L29" i="24" s="1"/>
  <c r="G28" i="24"/>
  <c r="H28" i="24" s="1"/>
  <c r="F28" i="24"/>
  <c r="F23" i="24" s="1"/>
  <c r="E28" i="24"/>
  <c r="D28" i="24"/>
  <c r="D29" i="24" s="1"/>
  <c r="C28" i="24"/>
  <c r="C29" i="24" s="1"/>
  <c r="U27" i="24"/>
  <c r="M27" i="24"/>
  <c r="L27" i="24"/>
  <c r="D27" i="24"/>
  <c r="C27" i="24"/>
  <c r="Y26" i="24"/>
  <c r="Z26" i="24" s="1"/>
  <c r="X26" i="24"/>
  <c r="W26" i="24"/>
  <c r="N26" i="24"/>
  <c r="H26" i="24"/>
  <c r="E26" i="24"/>
  <c r="E27" i="24" s="1"/>
  <c r="U25" i="24"/>
  <c r="M25" i="24"/>
  <c r="L25" i="24"/>
  <c r="G25" i="24"/>
  <c r="D25" i="24"/>
  <c r="C25" i="24"/>
  <c r="Z24" i="24"/>
  <c r="Y24" i="24"/>
  <c r="X24" i="24"/>
  <c r="W24" i="24"/>
  <c r="N24" i="24"/>
  <c r="H24" i="24"/>
  <c r="E24" i="24"/>
  <c r="E25" i="24" s="1"/>
  <c r="U23" i="24"/>
  <c r="M23" i="24"/>
  <c r="L23" i="24"/>
  <c r="G23" i="24"/>
  <c r="D23" i="24"/>
  <c r="C23" i="24"/>
  <c r="Y22" i="24"/>
  <c r="Z22" i="24" s="1"/>
  <c r="X22" i="24"/>
  <c r="W22" i="24"/>
  <c r="N22" i="24"/>
  <c r="N23" i="24" s="1"/>
  <c r="H22" i="24"/>
  <c r="E22" i="24"/>
  <c r="E23" i="24" s="1"/>
  <c r="U21" i="24"/>
  <c r="M21" i="24"/>
  <c r="L21" i="24"/>
  <c r="G21" i="24"/>
  <c r="F21" i="24"/>
  <c r="D21" i="24"/>
  <c r="C21" i="24"/>
  <c r="Z20" i="24"/>
  <c r="Y20" i="24"/>
  <c r="X20" i="24"/>
  <c r="W20" i="24"/>
  <c r="N20" i="24"/>
  <c r="N21" i="24" s="1"/>
  <c r="H20" i="24"/>
  <c r="E20" i="24"/>
  <c r="E21" i="24" s="1"/>
  <c r="U19" i="24"/>
  <c r="M19" i="24"/>
  <c r="L19" i="24"/>
  <c r="G19" i="24"/>
  <c r="D19" i="24"/>
  <c r="C19" i="24"/>
  <c r="Y18" i="24"/>
  <c r="X18" i="24"/>
  <c r="Z18" i="24" s="1"/>
  <c r="W18" i="24"/>
  <c r="N18" i="24"/>
  <c r="N19" i="24" s="1"/>
  <c r="H18" i="24"/>
  <c r="E18" i="24"/>
  <c r="E19" i="24" s="1"/>
  <c r="U17" i="24"/>
  <c r="M17" i="24"/>
  <c r="L17" i="24"/>
  <c r="G17" i="24"/>
  <c r="D17" i="24"/>
  <c r="C17" i="24"/>
  <c r="Z16" i="24"/>
  <c r="Y16" i="24"/>
  <c r="X16" i="24"/>
  <c r="W16" i="24"/>
  <c r="N16" i="24"/>
  <c r="H16" i="24"/>
  <c r="E16" i="24"/>
  <c r="E17" i="24" s="1"/>
  <c r="U15" i="24"/>
  <c r="M15" i="24"/>
  <c r="L15" i="24"/>
  <c r="G15" i="24"/>
  <c r="D15" i="24"/>
  <c r="C15" i="24"/>
  <c r="Y14" i="24"/>
  <c r="Z14" i="24" s="1"/>
  <c r="X14" i="24"/>
  <c r="W14" i="24"/>
  <c r="N14" i="24"/>
  <c r="H14" i="24"/>
  <c r="E14" i="24"/>
  <c r="E15" i="24" s="1"/>
  <c r="U13" i="24"/>
  <c r="M13" i="24"/>
  <c r="L13" i="24"/>
  <c r="G13" i="24"/>
  <c r="F13" i="24"/>
  <c r="D13" i="24"/>
  <c r="C13" i="24"/>
  <c r="Z12" i="24"/>
  <c r="Y12" i="24"/>
  <c r="X12" i="24"/>
  <c r="W12" i="24"/>
  <c r="N12" i="24"/>
  <c r="N13" i="24" s="1"/>
  <c r="H12" i="24"/>
  <c r="E12" i="24"/>
  <c r="E13" i="24" s="1"/>
  <c r="U11" i="24"/>
  <c r="M11" i="24"/>
  <c r="L11" i="24"/>
  <c r="G11" i="24"/>
  <c r="D11" i="24"/>
  <c r="C11" i="24"/>
  <c r="Y10" i="24"/>
  <c r="X10" i="24"/>
  <c r="Z10" i="24" s="1"/>
  <c r="W10" i="24"/>
  <c r="N10" i="24"/>
  <c r="H10" i="24"/>
  <c r="E10" i="24"/>
  <c r="E11" i="24" s="1"/>
  <c r="U9" i="24"/>
  <c r="M9" i="24"/>
  <c r="L9" i="24"/>
  <c r="G9" i="24"/>
  <c r="D9" i="24"/>
  <c r="C9" i="24"/>
  <c r="Z8" i="24"/>
  <c r="Y8" i="24"/>
  <c r="X8" i="24"/>
  <c r="W8" i="24"/>
  <c r="N8" i="24"/>
  <c r="H8" i="24"/>
  <c r="E8" i="24"/>
  <c r="E9" i="24" s="1"/>
  <c r="U7" i="24"/>
  <c r="M7" i="24"/>
  <c r="L7" i="24"/>
  <c r="G7" i="24"/>
  <c r="D7" i="24"/>
  <c r="C7" i="24"/>
  <c r="Y6" i="24"/>
  <c r="Z6" i="24" s="1"/>
  <c r="X6" i="24"/>
  <c r="W6" i="24"/>
  <c r="N6" i="24"/>
  <c r="N7" i="24" s="1"/>
  <c r="H6" i="24"/>
  <c r="E6" i="24"/>
  <c r="E7" i="24" s="1"/>
  <c r="W15" i="24" l="1"/>
  <c r="X15" i="24"/>
  <c r="Y25" i="24"/>
  <c r="H17" i="24"/>
  <c r="H27" i="24"/>
  <c r="N25" i="24"/>
  <c r="N29" i="24"/>
  <c r="N17" i="24"/>
  <c r="N9" i="24"/>
  <c r="N27" i="24"/>
  <c r="U32" i="24"/>
  <c r="Y9" i="24"/>
  <c r="H21" i="24"/>
  <c r="H13" i="24"/>
  <c r="H11" i="24"/>
  <c r="W7" i="24"/>
  <c r="N11" i="24"/>
  <c r="H25" i="24"/>
  <c r="F32" i="24"/>
  <c r="X32" i="24" s="1"/>
  <c r="X7" i="24"/>
  <c r="Y17" i="24"/>
  <c r="Z28" i="24"/>
  <c r="Z9" i="24" s="1"/>
  <c r="H9" i="24"/>
  <c r="Z11" i="24"/>
  <c r="N15" i="24"/>
  <c r="H19" i="24"/>
  <c r="W25" i="24"/>
  <c r="H23" i="24"/>
  <c r="H29" i="24"/>
  <c r="H15" i="24"/>
  <c r="H7" i="24"/>
  <c r="V11" i="24"/>
  <c r="W28" i="24"/>
  <c r="V13" i="24"/>
  <c r="V21" i="24"/>
  <c r="E29" i="24"/>
  <c r="V29" i="24"/>
  <c r="V19" i="24"/>
  <c r="F11" i="24"/>
  <c r="F19" i="24"/>
  <c r="F27" i="24"/>
  <c r="X28" i="24"/>
  <c r="X27" i="24" s="1"/>
  <c r="V9" i="24"/>
  <c r="V17" i="24"/>
  <c r="X19" i="24"/>
  <c r="V25" i="24"/>
  <c r="G27" i="24"/>
  <c r="Y28" i="24"/>
  <c r="Y13" i="24" s="1"/>
  <c r="F9" i="24"/>
  <c r="F17" i="24"/>
  <c r="F25" i="24"/>
  <c r="Y27" i="24"/>
  <c r="M29" i="24"/>
  <c r="V27" i="24"/>
  <c r="V7" i="24"/>
  <c r="V15" i="24"/>
  <c r="F7" i="24"/>
  <c r="F15" i="24"/>
  <c r="Z25" i="24" l="1"/>
  <c r="X25" i="24"/>
  <c r="X11" i="24"/>
  <c r="Z21" i="24"/>
  <c r="X23" i="24"/>
  <c r="Z19" i="24"/>
  <c r="Z7" i="24"/>
  <c r="X21" i="24"/>
  <c r="X29" i="24"/>
  <c r="X13" i="24"/>
  <c r="Z15" i="24"/>
  <c r="Y7" i="24"/>
  <c r="Y19" i="24"/>
  <c r="Y11" i="24"/>
  <c r="Y23" i="24"/>
  <c r="Y15" i="24"/>
  <c r="Y29" i="24"/>
  <c r="W29" i="24"/>
  <c r="W21" i="24"/>
  <c r="W17" i="24"/>
  <c r="W9" i="24"/>
  <c r="W13" i="24"/>
  <c r="W27" i="24"/>
  <c r="Y21" i="24"/>
  <c r="Z27" i="24"/>
  <c r="Z23" i="24"/>
  <c r="X9" i="24"/>
  <c r="Z29" i="24"/>
  <c r="X33" i="24"/>
  <c r="X17" i="24"/>
  <c r="Z17" i="24"/>
  <c r="W11" i="24"/>
  <c r="Z13" i="24"/>
  <c r="W23" i="24"/>
  <c r="W19" i="24"/>
  <c r="J23" i="23" l="1"/>
  <c r="J22" i="23"/>
  <c r="J19" i="23"/>
  <c r="I17" i="23"/>
  <c r="F17" i="23"/>
  <c r="I15" i="23"/>
  <c r="F15" i="23"/>
  <c r="E15" i="23"/>
  <c r="E17" i="23" s="1"/>
  <c r="D15" i="23"/>
  <c r="D17" i="23" s="1"/>
  <c r="J14" i="23"/>
  <c r="I12" i="23"/>
  <c r="D12" i="23"/>
  <c r="C12" i="23"/>
  <c r="I11" i="23"/>
  <c r="I6" i="23" s="1"/>
  <c r="F11" i="23"/>
  <c r="F12" i="23" s="1"/>
  <c r="E11" i="23"/>
  <c r="E6" i="23" s="1"/>
  <c r="D11" i="23"/>
  <c r="D8" i="23" s="1"/>
  <c r="C11" i="23"/>
  <c r="C15" i="23" s="1"/>
  <c r="I10" i="23"/>
  <c r="D10" i="23"/>
  <c r="C10" i="23"/>
  <c r="C8" i="23"/>
  <c r="J7" i="23"/>
  <c r="D6" i="23"/>
  <c r="J5" i="23"/>
  <c r="J11" i="23" s="1"/>
  <c r="J10" i="23" l="1"/>
  <c r="J12" i="23"/>
  <c r="J6" i="23"/>
  <c r="J8" i="23"/>
  <c r="C17" i="23"/>
  <c r="J15" i="23"/>
  <c r="J17" i="23" s="1"/>
  <c r="E10" i="23"/>
  <c r="C6" i="23"/>
  <c r="F10" i="23"/>
  <c r="F6" i="23"/>
  <c r="I8" i="23"/>
  <c r="E12" i="23"/>
  <c r="E8" i="23"/>
  <c r="F8" i="23"/>
  <c r="J14" i="22" l="1"/>
  <c r="J13" i="22"/>
  <c r="I9" i="22"/>
  <c r="I10" i="22" s="1"/>
  <c r="F9" i="22"/>
  <c r="E9" i="22"/>
  <c r="D9" i="22"/>
  <c r="J9" i="22" s="1"/>
  <c r="J10" i="22" s="1"/>
  <c r="C9" i="22"/>
  <c r="C10" i="22" s="1"/>
  <c r="J7" i="22"/>
  <c r="J8" i="22" s="1"/>
  <c r="I6" i="22"/>
  <c r="C6" i="22"/>
  <c r="J5" i="22"/>
  <c r="J6" i="22" s="1"/>
  <c r="C8" i="22" l="1"/>
  <c r="I8" i="22"/>
  <c r="J19" i="21" l="1"/>
  <c r="J18" i="21"/>
  <c r="I15" i="21"/>
  <c r="F15" i="21"/>
  <c r="E15" i="21"/>
  <c r="D15" i="21"/>
  <c r="C15" i="21"/>
  <c r="J15" i="21" s="1"/>
  <c r="J14" i="21"/>
  <c r="I12" i="21"/>
  <c r="D12" i="21"/>
  <c r="C12" i="21"/>
  <c r="I11" i="21"/>
  <c r="F11" i="21"/>
  <c r="F12" i="21" s="1"/>
  <c r="E11" i="21"/>
  <c r="E10" i="21" s="1"/>
  <c r="D11" i="21"/>
  <c r="C11" i="21"/>
  <c r="I10" i="21"/>
  <c r="F10" i="21"/>
  <c r="D10" i="21"/>
  <c r="C10" i="21"/>
  <c r="J9" i="21"/>
  <c r="I8" i="21"/>
  <c r="F8" i="21"/>
  <c r="D8" i="21"/>
  <c r="C8" i="21"/>
  <c r="J7" i="21"/>
  <c r="I6" i="21"/>
  <c r="D6" i="21"/>
  <c r="C6" i="21"/>
  <c r="J5" i="21"/>
  <c r="J11" i="21" l="1"/>
  <c r="J8" i="21" s="1"/>
  <c r="E8" i="21"/>
  <c r="E6" i="21"/>
  <c r="F6" i="21"/>
  <c r="E12" i="21"/>
  <c r="J12" i="21" l="1"/>
  <c r="J10" i="21"/>
  <c r="J6" i="21"/>
</calcChain>
</file>

<file path=xl/sharedStrings.xml><?xml version="1.0" encoding="utf-8"?>
<sst xmlns="http://schemas.openxmlformats.org/spreadsheetml/2006/main" count="1089" uniqueCount="152">
  <si>
    <t>Tableau 4.1.9 : Utilisateurs de l'accueil de jour "bas seuil" (AJ-B) organisé par les services partenaires des Relais sociaux urbains (RSU)</t>
  </si>
  <si>
    <t>Répartition par « lieu de résidence » (Situation du bénéficiaire, la semaine précédant son entrée en HU)
Par RSU - Année 2019  -</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</si>
  <si>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</si>
  <si>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</si>
  <si>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</si>
  <si>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</si>
  <si>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</si>
  <si>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</si>
  <si>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</si>
  <si>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</si>
  <si>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</si>
  <si>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</si>
  <si>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</si>
  <si>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</si>
  <si>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</si>
  <si>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</si>
  <si>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</si>
  <si>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</si>
  <si>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</si>
  <si>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</si>
  <si>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</si>
  <si>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</si>
  <si>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</si>
  <si>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</si>
  <si>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</si>
  <si>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</si>
  <si>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</si>
  <si>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</si>
  <si>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</si>
  <si>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</si>
  <si>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</si>
  <si>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</si>
  <si>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</si>
  <si>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</si>
  <si>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l'AJ-B</t>
  </si>
  <si>
    <t>Sources : IWEPS, Relais sociaux urbains &amp; services partenaires des Relais sociaux urbains de Wallonie; Calculs : IWEPS</t>
  </si>
  <si>
    <t>Tableau 4.1.8 : Utilisateurs de l'accueil de jour "bas seuil" (AJ-B) organisé par les services partenaires des Relais sociaux urbains (RSU).</t>
  </si>
  <si>
    <t>Répartition par type de logement/hébergement (occupé la semaine précédent l'entrée)
Par RSU  - Année 2019  -</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</si>
  <si>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</si>
  <si>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</si>
  <si>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</si>
  <si>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</si>
  <si>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</si>
  <si>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</si>
  <si>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</si>
  <si>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</si>
  <si>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</si>
  <si>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</si>
  <si>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</si>
  <si>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</si>
  <si>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</si>
  <si>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4.1.7 : Utilisateurs de l'accueil de jour "bas seuil" (AJ-B) organisé par les services partenaires des Relais sociaux urbains (RSU)</t>
  </si>
  <si>
    <t>Répartition par type de revenu principal et par RSU - Année 2019  -</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</si>
  <si>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</si>
  <si>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</si>
  <si>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</si>
  <si>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</si>
  <si>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</si>
  <si>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</si>
  <si>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</si>
  <si>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</si>
  <si>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</si>
  <si>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</si>
  <si>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</si>
  <si>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4.1.5 : Utilisateurs de l'accueil de jour "bas seuil" (AJ-B) organisé par les services partenaires des Relais sociaux urbains (RSU)</t>
  </si>
  <si>
    <t>Répartition par type de ménage et par RSU - Année 2019</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</si>
  <si>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</si>
  <si>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</si>
  <si>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</si>
  <si>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</si>
  <si>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</si>
  <si>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</si>
  <si>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</si>
  <si>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</si>
  <si>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Tableau 4.1.6 : Utilisateurs de l'accueil de jour "bas seuil" (AJ-B) organisé par les services partenaires des Relais sociaux urbains (RSU)</t>
  </si>
  <si>
    <t>Répartition par nationalité et par RSU - Année 2019</t>
  </si>
  <si>
    <t>Nationalité</t>
  </si>
  <si>
    <t xml:space="preserve">Belge </t>
  </si>
  <si>
    <t>Etrangère UE</t>
  </si>
  <si>
    <t>Etrangère hors UE</t>
  </si>
  <si>
    <t xml:space="preserve">Total
(Nationalité connue) </t>
  </si>
  <si>
    <t>Nationalité inconnue</t>
  </si>
  <si>
    <t>Tableau 4.1.10 : Difficultés déclarées par les utilisateurs de l'accueil de jour "bas seuil" (AJ-B) organisé par les services partenaires des Relais sociaux urbains (RSU).</t>
  </si>
  <si>
    <t>Répartition par difficulté rencontrée connue (1),(2)et par RSU - Année 2019 -</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</si>
  <si>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</si>
  <si>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</si>
  <si>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</si>
  <si>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</si>
  <si>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</si>
  <si>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</si>
  <si>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</si>
  <si>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</si>
  <si>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</si>
  <si>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</si>
  <si>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</si>
  <si>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</si>
  <si>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</si>
  <si>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</si>
  <si>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</si>
  <si>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</si>
  <si>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</si>
  <si>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</si>
  <si>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</si>
  <si>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</si>
  <si>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</si>
  <si>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</si>
  <si>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4.1.2 : Mineurs pris en charge par l'accueil de jour "bas seuil" (AJ-B) organisé par les services partenaires des Relais sociaux urbains (RSU)</t>
  </si>
  <si>
    <t>Répartition par type de prise en charge du mineur et par RSU - Année 2019  -</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</si>
  <si>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</si>
  <si>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</si>
  <si>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</si>
  <si>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</si>
  <si>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</si>
  <si>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4.1.4 : Utilisateurs de l'accueil de jour "bas seuil" (AJ-B) organisé par les services partenaires des Relais sociaux urbains (RSU).</t>
  </si>
  <si>
    <t>Catégorie d'âges</t>
  </si>
  <si>
    <t xml:space="preserve">Charleroi (RSC)
</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</si>
  <si>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</si>
  <si>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</si>
  <si>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</si>
  <si>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</si>
  <si>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</si>
  <si>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</si>
  <si>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</si>
  <si>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</si>
  <si>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</si>
  <si>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</si>
  <si>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</si>
  <si>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</si>
  <si>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</si>
  <si>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</si>
  <si>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</si>
  <si>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</si>
  <si>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</si>
  <si>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</si>
  <si>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4.1.3 : Primo-utilisateurs de l'accueil de jour "bas seuil" (AJ-B) organisé par les services partenaires des Relais sociaux urbains (RSU)</t>
  </si>
  <si>
    <t>Répartition par sexe et par RSU - Année 2019  -</t>
  </si>
  <si>
    <t>Primo-utilisateurs
par Sexe</t>
  </si>
  <si>
    <t>Transsexuel</t>
  </si>
  <si>
    <t>Total
Sexe connu</t>
  </si>
  <si>
    <t>Sexe inconnu</t>
  </si>
  <si>
    <t xml:space="preserve">nd </t>
  </si>
  <si>
    <t>Total global des primo-utilisateurs</t>
  </si>
  <si>
    <t>% des primos dans le total des utilisateurs</t>
  </si>
  <si>
    <t>Remarque :
Un "primo-utilisateur" est un bénéficiaire qui utilise le service pour la première fois de sa vie.</t>
  </si>
  <si>
    <t>Tableau 4.1.1 : Utilisateurs de l'accueil de jour "bas seuil" (AJ-B) organisé par les services partenaires des Relais sociaux urbains (RSU)</t>
  </si>
  <si>
    <t>Sexe</t>
  </si>
  <si>
    <t>Total 
Sexe connu</t>
  </si>
  <si>
    <t>Total global de tous les utilisateurs (primo ou pas) des services qui ont répondu à la variable "primo-utilisateurs"</t>
  </si>
  <si>
    <t>Répartition par âge, sexe et RSU - Année 2019 -</t>
  </si>
  <si>
    <t>Autres types de revenus</t>
  </si>
  <si>
    <t>La Louvière (RSULL)
(3)</t>
  </si>
  <si>
    <t>(3) Pour le  RSULL, le détail par difficulté n'est pas disponible. Il précise toutefois qu'en 2019 " il y a eu 167 problèmes de logement identifiés mais ne dispose pas de leur répartition par sous-catégorie".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</si>
</sst>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8"/>
      <name val="Calibri"/>
      <family val="2"/>
      <scheme val="minor"/>
    </font>
    <font>
      <b/>
      <sz val="16"/>
      <color theme="1"/>
      <name val="Calibri"/>
      <family val="2"/>
      <scheme val="minor"/>
    </font>
    <font>
      <sz val="14"/>
      <color theme="1"/>
      <name val="Calibri"/>
      <family val="2"/>
      <scheme val="minor"/>
    </font>
    <font>
      <b/>
      <i/>
      <sz val="14"/>
      <name val="Calibri"/>
      <family val="2"/>
      <scheme val="minor"/>
    </font>
    <font>
      <b/>
      <sz val="24"/>
      <name val="Calibri"/>
      <family val="2"/>
      <scheme val="minor"/>
    </font>
    <font>
      <sz val="18"/>
      <name val="Calibri"/>
      <family val="2"/>
      <scheme val="minor"/>
    </font>
    <font>
      <sz val="10"/>
      <color theme="1"/>
      <name val="Calibri"/>
      <family val="2"/>
      <scheme val="minor"/>
    </font>
    <font>
      <sz val="12"/>
      <color rgb="FFFF0000"/>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09">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164" fontId="5" fillId="2" borderId="18" xfId="1" applyNumberFormat="1" applyFont="1" applyFill="1" applyBorder="1" applyAlignment="1">
      <alignment horizontal="right" vertical="center"/>
    </xf>
    <xf numFmtId="164" fontId="5" fillId="2" borderId="19" xfId="1" applyNumberFormat="1" applyFont="1" applyFill="1" applyBorder="1" applyAlignment="1">
      <alignment horizontal="right" vertical="center"/>
    </xf>
    <xf numFmtId="0" fontId="6" fillId="2" borderId="21" xfId="0" applyFont="1" applyFill="1" applyBorder="1" applyAlignment="1">
      <alignment horizontal="center" vertical="center" wrapText="1"/>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64" fontId="5" fillId="2" borderId="22"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164" fontId="4" fillId="2" borderId="25" xfId="1" applyNumberFormat="1" applyFont="1" applyFill="1" applyBorder="1" applyAlignment="1">
      <alignment horizontal="right" vertical="center"/>
    </xf>
    <xf numFmtId="164" fontId="4" fillId="2" borderId="26" xfId="1" applyNumberFormat="1" applyFont="1" applyFill="1" applyBorder="1" applyAlignment="1">
      <alignment horizontal="right"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164" fontId="5" fillId="2" borderId="0" xfId="1" applyNumberFormat="1" applyFont="1" applyFill="1" applyBorder="1" applyAlignment="1">
      <alignment horizontal="right" vertical="center"/>
    </xf>
    <xf numFmtId="0" fontId="8"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3" fontId="5" fillId="2" borderId="29"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3" fontId="5" fillId="2" borderId="25"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4" fillId="2" borderId="0" xfId="0" applyNumberFormat="1" applyFont="1" applyFill="1" applyAlignment="1">
      <alignment horizontal="center" vertical="center"/>
    </xf>
    <xf numFmtId="0" fontId="9" fillId="0" borderId="31" xfId="0" applyFont="1" applyBorder="1" applyAlignment="1">
      <alignment vertical="center" wrapText="1"/>
    </xf>
    <xf numFmtId="3" fontId="5" fillId="0" borderId="3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0" xfId="0" applyFont="1" applyFill="1"/>
    <xf numFmtId="0" fontId="0" fillId="0" borderId="0" xfId="0" applyAlignment="1">
      <alignment horizontal="center" vertical="center" wrapText="1"/>
    </xf>
    <xf numFmtId="164" fontId="11" fillId="0" borderId="0" xfId="1" applyNumberFormat="1" applyFont="1" applyBorder="1" applyAlignment="1">
      <alignment horizontal="center" vertical="top"/>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wrapText="1"/>
    </xf>
    <xf numFmtId="0" fontId="6" fillId="0" borderId="13" xfId="0" applyFont="1" applyBorder="1" applyAlignment="1">
      <alignment horizontal="center" vertical="center" wrapText="1"/>
    </xf>
    <xf numFmtId="3" fontId="5" fillId="0" borderId="43"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3" xfId="0" applyNumberFormat="1" applyFont="1" applyBorder="1" applyAlignment="1">
      <alignment horizontal="center" vertical="center"/>
    </xf>
    <xf numFmtId="0" fontId="6" fillId="0" borderId="17" xfId="0" applyFont="1" applyBorder="1" applyAlignment="1">
      <alignment horizontal="center" vertical="center" wrapText="1"/>
    </xf>
    <xf numFmtId="164" fontId="5" fillId="0" borderId="44" xfId="1" applyNumberFormat="1" applyFont="1" applyFill="1" applyBorder="1" applyAlignment="1">
      <alignment horizontal="right" vertical="center"/>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5" xfId="1" applyNumberFormat="1" applyFont="1" applyFill="1" applyBorder="1" applyAlignment="1">
      <alignment horizontal="right" vertical="center"/>
    </xf>
    <xf numFmtId="0" fontId="6" fillId="0" borderId="21" xfId="0" applyFont="1" applyBorder="1" applyAlignment="1">
      <alignment horizontal="center" vertical="center" wrapText="1"/>
    </xf>
    <xf numFmtId="3" fontId="5" fillId="0" borderId="46" xfId="0" applyNumberFormat="1" applyFont="1" applyBorder="1" applyAlignment="1">
      <alignment horizontal="center" vertical="center"/>
    </xf>
    <xf numFmtId="3" fontId="5" fillId="0" borderId="22"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47" xfId="0" applyNumberFormat="1" applyFont="1" applyBorder="1" applyAlignment="1">
      <alignment horizontal="center" vertical="center"/>
    </xf>
    <xf numFmtId="164" fontId="5" fillId="0" borderId="46" xfId="1" applyNumberFormat="1" applyFont="1" applyFill="1" applyBorder="1" applyAlignment="1">
      <alignment horizontal="right"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7" xfId="1" applyNumberFormat="1" applyFont="1" applyFill="1" applyBorder="1" applyAlignment="1">
      <alignment horizontal="right" vertical="center"/>
    </xf>
    <xf numFmtId="3" fontId="4" fillId="0" borderId="43"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4" fillId="0" borderId="13" xfId="0" applyNumberFormat="1" applyFont="1" applyBorder="1" applyAlignment="1">
      <alignment horizontal="center" vertical="center"/>
    </xf>
    <xf numFmtId="3" fontId="4" fillId="0" borderId="3" xfId="0" applyNumberFormat="1" applyFont="1" applyBorder="1" applyAlignment="1">
      <alignment horizontal="center" vertical="center"/>
    </xf>
    <xf numFmtId="0" fontId="6" fillId="0" borderId="24" xfId="0" applyFont="1" applyBorder="1" applyAlignment="1">
      <alignment horizontal="center" vertical="center" wrapText="1"/>
    </xf>
    <xf numFmtId="164" fontId="4" fillId="0" borderId="29" xfId="1" applyNumberFormat="1" applyFont="1" applyFill="1" applyBorder="1" applyAlignment="1">
      <alignment horizontal="right" vertical="center"/>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164" fontId="5" fillId="0" borderId="0" xfId="1" applyNumberFormat="1" applyFont="1" applyFill="1" applyBorder="1" applyAlignment="1">
      <alignment horizontal="right" vertical="center"/>
    </xf>
    <xf numFmtId="0" fontId="8" fillId="0" borderId="27" xfId="0" applyFont="1" applyBorder="1" applyAlignment="1">
      <alignment horizontal="center" vertical="center" wrapText="1"/>
    </xf>
    <xf numFmtId="0" fontId="6" fillId="0" borderId="11" xfId="0" applyFont="1" applyBorder="1" applyAlignment="1">
      <alignment horizontal="center" vertical="center" wrapText="1"/>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4" fillId="0" borderId="28" xfId="0" applyNumberFormat="1" applyFont="1" applyBorder="1" applyAlignment="1">
      <alignment horizontal="center" vertical="center"/>
    </xf>
    <xf numFmtId="0" fontId="8" fillId="0" borderId="7" xfId="0" applyFont="1" applyBorder="1" applyAlignment="1">
      <alignment horizontal="center" vertical="center" wrapText="1"/>
    </xf>
    <xf numFmtId="3" fontId="5" fillId="0" borderId="29" xfId="0" applyNumberFormat="1" applyFont="1" applyBorder="1" applyAlignment="1">
      <alignment horizontal="center" vertical="center"/>
    </xf>
    <xf numFmtId="3" fontId="5" fillId="0" borderId="25"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4" fillId="0" borderId="26" xfId="0" applyNumberFormat="1" applyFont="1" applyBorder="1" applyAlignment="1">
      <alignment horizontal="center" vertical="center"/>
    </xf>
    <xf numFmtId="0" fontId="12" fillId="2" borderId="0" xfId="0" applyFont="1" applyFill="1" applyAlignment="1">
      <alignment vertical="top"/>
    </xf>
    <xf numFmtId="0" fontId="0" fillId="0" borderId="0" xfId="0" applyAlignment="1">
      <alignment horizontal="center"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3" fontId="8" fillId="2" borderId="43" xfId="0" applyNumberFormat="1" applyFont="1" applyFill="1" applyBorder="1" applyAlignment="1">
      <alignment horizontal="center" vertical="center"/>
    </xf>
    <xf numFmtId="3" fontId="8" fillId="2" borderId="14"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0" fontId="8" fillId="2" borderId="45" xfId="0" applyFont="1" applyFill="1" applyBorder="1" applyAlignment="1">
      <alignment horizontal="center" vertical="center" wrapText="1"/>
    </xf>
    <xf numFmtId="164" fontId="8" fillId="2" borderId="44" xfId="1" applyNumberFormat="1" applyFont="1" applyFill="1" applyBorder="1" applyAlignment="1">
      <alignment horizontal="right" vertical="center"/>
    </xf>
    <xf numFmtId="164" fontId="8" fillId="2" borderId="18" xfId="1" applyNumberFormat="1" applyFont="1" applyFill="1" applyBorder="1" applyAlignment="1">
      <alignment horizontal="right" vertical="center"/>
    </xf>
    <xf numFmtId="164" fontId="8" fillId="2" borderId="17" xfId="1" applyNumberFormat="1" applyFont="1" applyFill="1" applyBorder="1" applyAlignment="1">
      <alignment horizontal="right" vertical="center"/>
    </xf>
    <xf numFmtId="164" fontId="8" fillId="2" borderId="19" xfId="1" applyNumberFormat="1" applyFont="1" applyFill="1" applyBorder="1" applyAlignment="1">
      <alignment horizontal="right" vertical="center"/>
    </xf>
    <xf numFmtId="0" fontId="8" fillId="2" borderId="47" xfId="0" applyFont="1" applyFill="1" applyBorder="1" applyAlignment="1">
      <alignment horizontal="center" vertical="center" wrapText="1"/>
    </xf>
    <xf numFmtId="3" fontId="8" fillId="2" borderId="46" xfId="0" applyNumberFormat="1" applyFont="1" applyFill="1" applyBorder="1" applyAlignment="1">
      <alignment horizontal="center" vertical="center"/>
    </xf>
    <xf numFmtId="3" fontId="8" fillId="2" borderId="22" xfId="0" applyNumberFormat="1" applyFont="1" applyFill="1" applyBorder="1" applyAlignment="1">
      <alignment horizontal="center" vertical="center"/>
    </xf>
    <xf numFmtId="3" fontId="8" fillId="2" borderId="21"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164" fontId="8" fillId="2" borderId="46" xfId="1" applyNumberFormat="1" applyFont="1" applyFill="1" applyBorder="1" applyAlignment="1">
      <alignment horizontal="right" vertical="center"/>
    </xf>
    <xf numFmtId="164" fontId="8" fillId="2" borderId="22"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 fontId="4" fillId="2" borderId="43" xfId="0" applyNumberFormat="1" applyFont="1" applyFill="1" applyBorder="1" applyAlignment="1">
      <alignment horizontal="center" vertical="center"/>
    </xf>
    <xf numFmtId="3" fontId="4" fillId="2" borderId="13" xfId="0" applyNumberFormat="1" applyFont="1" applyFill="1" applyBorder="1" applyAlignment="1">
      <alignment horizontal="center" vertical="center"/>
    </xf>
    <xf numFmtId="0" fontId="3" fillId="0" borderId="30" xfId="0" applyFont="1" applyBorder="1" applyAlignment="1">
      <alignment horizontal="center" vertical="center" wrapText="1"/>
    </xf>
    <xf numFmtId="0" fontId="7" fillId="2" borderId="8" xfId="0" applyFont="1" applyFill="1" applyBorder="1" applyAlignment="1">
      <alignment horizontal="center" vertical="center" wrapText="1"/>
    </xf>
    <xf numFmtId="164" fontId="4" fillId="2" borderId="29" xfId="1" applyNumberFormat="1" applyFont="1" applyFill="1" applyBorder="1" applyAlignment="1">
      <alignment horizontal="right" vertical="center"/>
    </xf>
    <xf numFmtId="164" fontId="4" fillId="2" borderId="24" xfId="1" applyNumberFormat="1" applyFont="1" applyFill="1" applyBorder="1" applyAlignment="1">
      <alignment horizontal="right" vertical="center"/>
    </xf>
    <xf numFmtId="0" fontId="8" fillId="2" borderId="11" xfId="0"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3" fontId="8" fillId="2" borderId="29" xfId="0"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3" fontId="3" fillId="2" borderId="26"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39" xfId="0" applyFont="1" applyFill="1" applyBorder="1" applyAlignment="1">
      <alignment horizontal="center" vertical="center"/>
    </xf>
    <xf numFmtId="0" fontId="5" fillId="2" borderId="0" xfId="0" applyFont="1" applyFill="1"/>
    <xf numFmtId="0" fontId="11" fillId="0" borderId="0" xfId="0" applyFont="1" applyAlignment="1">
      <alignment horizontal="center" vertical="center" wrapText="1"/>
    </xf>
    <xf numFmtId="3" fontId="5" fillId="2" borderId="43" xfId="0" applyNumberFormat="1" applyFont="1" applyFill="1" applyBorder="1" applyAlignment="1">
      <alignment horizontal="center" vertical="center"/>
    </xf>
    <xf numFmtId="3" fontId="5" fillId="2" borderId="13" xfId="0" applyNumberFormat="1" applyFont="1" applyFill="1" applyBorder="1" applyAlignment="1">
      <alignment horizontal="center" vertical="center"/>
    </xf>
    <xf numFmtId="164" fontId="5" fillId="2" borderId="44" xfId="1" applyNumberFormat="1" applyFont="1" applyFill="1" applyBorder="1" applyAlignment="1">
      <alignment horizontal="right" vertical="center"/>
    </xf>
    <xf numFmtId="164" fontId="5" fillId="2" borderId="18" xfId="1" quotePrefix="1" applyNumberFormat="1" applyFont="1" applyFill="1" applyBorder="1" applyAlignment="1">
      <alignment horizontal="right" vertical="center"/>
    </xf>
    <xf numFmtId="164" fontId="5" fillId="2" borderId="17" xfId="1" applyNumberFormat="1" applyFont="1" applyFill="1" applyBorder="1" applyAlignment="1">
      <alignment horizontal="right" vertical="center"/>
    </xf>
    <xf numFmtId="3" fontId="5" fillId="2" borderId="46" xfId="0" applyNumberFormat="1" applyFont="1" applyFill="1" applyBorder="1" applyAlignment="1">
      <alignment horizontal="center" vertical="center"/>
    </xf>
    <xf numFmtId="3" fontId="5" fillId="2" borderId="21" xfId="0" applyNumberFormat="1" applyFont="1" applyFill="1" applyBorder="1" applyAlignment="1">
      <alignment horizontal="center" vertical="center"/>
    </xf>
    <xf numFmtId="164" fontId="5" fillId="2" borderId="46" xfId="1" applyNumberFormat="1" applyFont="1" applyFill="1" applyBorder="1" applyAlignment="1">
      <alignment horizontal="right" vertical="center"/>
    </xf>
    <xf numFmtId="164" fontId="5" fillId="2" borderId="21" xfId="1" applyNumberFormat="1" applyFont="1" applyFill="1" applyBorder="1" applyAlignment="1">
      <alignment horizontal="right" vertical="center"/>
    </xf>
    <xf numFmtId="0" fontId="3" fillId="2" borderId="3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35" xfId="0" applyFont="1" applyBorder="1" applyAlignment="1">
      <alignment horizontal="center" vertical="center"/>
    </xf>
    <xf numFmtId="0" fontId="0" fillId="0" borderId="0" xfId="0" applyAlignment="1">
      <alignment horizontal="center"/>
    </xf>
    <xf numFmtId="0" fontId="6" fillId="2" borderId="52" xfId="0" applyFont="1" applyFill="1" applyBorder="1" applyAlignment="1">
      <alignment horizontal="center" vertical="center" wrapText="1"/>
    </xf>
    <xf numFmtId="3" fontId="5" fillId="2" borderId="53" xfId="0" applyNumberFormat="1" applyFont="1" applyFill="1" applyBorder="1" applyAlignment="1">
      <alignment horizontal="center" vertical="center"/>
    </xf>
    <xf numFmtId="3" fontId="5" fillId="2" borderId="54"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5" fillId="2" borderId="55" xfId="0" applyNumberFormat="1" applyFont="1" applyFill="1" applyBorder="1" applyAlignment="1">
      <alignment horizontal="center" vertical="center"/>
    </xf>
    <xf numFmtId="164" fontId="5" fillId="2" borderId="29" xfId="1" applyNumberFormat="1" applyFont="1" applyFill="1" applyBorder="1" applyAlignment="1">
      <alignment horizontal="right" vertical="center"/>
    </xf>
    <xf numFmtId="164" fontId="5" fillId="2" borderId="25" xfId="1" applyNumberFormat="1" applyFont="1" applyFill="1" applyBorder="1" applyAlignment="1">
      <alignment horizontal="right" vertical="center"/>
    </xf>
    <xf numFmtId="164" fontId="5" fillId="2" borderId="24" xfId="1" applyNumberFormat="1" applyFont="1" applyFill="1" applyBorder="1" applyAlignment="1">
      <alignment horizontal="right" vertical="center"/>
    </xf>
    <xf numFmtId="164" fontId="5" fillId="2" borderId="26" xfId="1" applyNumberFormat="1" applyFont="1" applyFill="1" applyBorder="1" applyAlignment="1">
      <alignment horizontal="right" vertical="center"/>
    </xf>
    <xf numFmtId="3" fontId="4" fillId="2" borderId="46" xfId="0" applyNumberFormat="1" applyFont="1" applyFill="1" applyBorder="1" applyAlignment="1">
      <alignment horizontal="center" vertical="center"/>
    </xf>
    <xf numFmtId="3" fontId="4" fillId="2" borderId="22" xfId="0" applyNumberFormat="1" applyFont="1" applyFill="1" applyBorder="1" applyAlignment="1">
      <alignment horizontal="center" vertical="center"/>
    </xf>
    <xf numFmtId="3" fontId="4" fillId="2" borderId="21"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58" xfId="0" applyFont="1" applyFill="1" applyBorder="1" applyAlignment="1">
      <alignment horizontal="center" vertical="center" wrapText="1"/>
    </xf>
    <xf numFmtId="0" fontId="6" fillId="0" borderId="13" xfId="0" applyFont="1" applyBorder="1" applyAlignment="1">
      <alignment horizontal="right" vertical="center" wrapText="1"/>
    </xf>
    <xf numFmtId="3" fontId="5" fillId="0" borderId="14" xfId="0" applyNumberFormat="1" applyFont="1" applyBorder="1" applyAlignment="1">
      <alignment horizontal="right" vertical="center"/>
    </xf>
    <xf numFmtId="3" fontId="5" fillId="0" borderId="13" xfId="0" applyNumberFormat="1" applyFont="1" applyBorder="1" applyAlignment="1">
      <alignment horizontal="right" vertical="center"/>
    </xf>
    <xf numFmtId="3" fontId="5" fillId="0" borderId="15" xfId="0" applyNumberFormat="1" applyFont="1" applyBorder="1" applyAlignment="1">
      <alignment horizontal="right" vertical="center"/>
    </xf>
    <xf numFmtId="0" fontId="6" fillId="0" borderId="17" xfId="0" applyFont="1" applyBorder="1" applyAlignment="1">
      <alignment vertical="center" wrapText="1"/>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6" fillId="0" borderId="52" xfId="0" applyFont="1" applyBorder="1" applyAlignment="1">
      <alignment horizontal="right" vertical="center" wrapText="1"/>
    </xf>
    <xf numFmtId="0" fontId="5" fillId="0" borderId="54" xfId="0" applyFont="1" applyBorder="1" applyAlignment="1">
      <alignment horizontal="right" vertical="center"/>
    </xf>
    <xf numFmtId="0" fontId="5" fillId="0" borderId="52" xfId="0" applyFont="1" applyBorder="1" applyAlignment="1">
      <alignment horizontal="right" vertical="center"/>
    </xf>
    <xf numFmtId="0" fontId="5" fillId="0" borderId="55" xfId="0" applyFont="1" applyBorder="1" applyAlignment="1">
      <alignment horizontal="right" vertical="center"/>
    </xf>
    <xf numFmtId="3" fontId="5" fillId="0" borderId="54" xfId="0" applyNumberFormat="1" applyFont="1" applyBorder="1" applyAlignment="1">
      <alignment horizontal="right" vertical="center"/>
    </xf>
    <xf numFmtId="3" fontId="5" fillId="0" borderId="52" xfId="0" applyNumberFormat="1" applyFont="1" applyBorder="1" applyAlignment="1">
      <alignment horizontal="right" vertical="center"/>
    </xf>
    <xf numFmtId="3" fontId="5" fillId="0" borderId="55" xfId="0" applyNumberFormat="1" applyFont="1" applyBorder="1" applyAlignment="1">
      <alignment horizontal="right" vertical="center"/>
    </xf>
    <xf numFmtId="0" fontId="6" fillId="0" borderId="24" xfId="0" applyFont="1" applyBorder="1" applyAlignment="1">
      <alignment vertical="center" wrapText="1"/>
    </xf>
    <xf numFmtId="164" fontId="4" fillId="0" borderId="25" xfId="1" applyNumberFormat="1" applyFont="1" applyFill="1" applyBorder="1" applyAlignment="1">
      <alignment horizontal="center" vertical="center"/>
    </xf>
    <xf numFmtId="164" fontId="5" fillId="0" borderId="25" xfId="1" applyNumberFormat="1" applyFont="1" applyFill="1" applyBorder="1" applyAlignment="1">
      <alignment horizontal="right"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0" fontId="12" fillId="0" borderId="0" xfId="0" applyFont="1" applyAlignment="1">
      <alignment horizontal="center" vertical="center" wrapText="1"/>
    </xf>
    <xf numFmtId="3" fontId="5" fillId="0" borderId="0" xfId="1" applyNumberFormat="1" applyFont="1" applyFill="1" applyBorder="1" applyAlignment="1">
      <alignment horizontal="center" vertical="top"/>
    </xf>
    <xf numFmtId="0" fontId="3" fillId="0" borderId="4" xfId="0" applyFont="1" applyBorder="1" applyAlignment="1">
      <alignment horizontal="center" vertical="center" wrapText="1"/>
    </xf>
    <xf numFmtId="0" fontId="6" fillId="0" borderId="56" xfId="0" applyFont="1" applyBorder="1" applyAlignment="1">
      <alignment horizontal="center" vertical="center" wrapText="1"/>
    </xf>
    <xf numFmtId="3" fontId="5" fillId="0" borderId="59" xfId="0" applyNumberFormat="1" applyFont="1" applyBorder="1" applyAlignment="1">
      <alignment horizontal="center" vertical="center"/>
    </xf>
    <xf numFmtId="3" fontId="5" fillId="0" borderId="60" xfId="0" applyNumberFormat="1" applyFont="1" applyBorder="1" applyAlignment="1">
      <alignment horizontal="center" vertical="center"/>
    </xf>
    <xf numFmtId="3" fontId="4" fillId="0" borderId="61" xfId="0" applyNumberFormat="1" applyFont="1" applyBorder="1" applyAlignment="1">
      <alignment horizontal="center" vertical="center"/>
    </xf>
    <xf numFmtId="0" fontId="3" fillId="2" borderId="0" xfId="0" applyFont="1" applyFill="1" applyAlignment="1">
      <alignment horizontal="center" vertical="center"/>
    </xf>
    <xf numFmtId="0" fontId="12" fillId="2" borderId="21" xfId="0" applyFont="1" applyFill="1" applyBorder="1" applyAlignment="1">
      <alignment horizontal="center" vertical="center" wrapText="1"/>
    </xf>
    <xf numFmtId="164" fontId="5" fillId="2" borderId="0" xfId="1" applyNumberFormat="1" applyFont="1" applyFill="1" applyBorder="1" applyAlignment="1">
      <alignment horizontal="center"/>
    </xf>
    <xf numFmtId="0" fontId="8" fillId="2" borderId="2" xfId="0" applyFont="1" applyFill="1" applyBorder="1" applyAlignment="1">
      <alignment horizontal="center" vertical="center" wrapText="1"/>
    </xf>
    <xf numFmtId="0" fontId="6" fillId="2" borderId="56" xfId="0" applyFont="1" applyFill="1" applyBorder="1" applyAlignment="1">
      <alignment horizontal="center" vertical="center" wrapText="1"/>
    </xf>
    <xf numFmtId="3" fontId="4" fillId="2" borderId="62" xfId="0" applyNumberFormat="1" applyFont="1" applyFill="1" applyBorder="1" applyAlignment="1">
      <alignment horizontal="center" vertical="center"/>
    </xf>
    <xf numFmtId="3" fontId="4" fillId="2" borderId="61" xfId="0" applyNumberFormat="1" applyFont="1" applyFill="1" applyBorder="1" applyAlignment="1">
      <alignment horizontal="center" vertical="center"/>
    </xf>
    <xf numFmtId="0" fontId="4" fillId="2" borderId="0" xfId="0" applyFont="1" applyFill="1" applyAlignment="1">
      <alignment horizontal="center" vertical="center" wrapText="1"/>
    </xf>
    <xf numFmtId="0" fontId="5" fillId="2" borderId="64" xfId="0" applyFont="1" applyFill="1" applyBorder="1" applyAlignment="1">
      <alignment horizontal="center" vertical="center"/>
    </xf>
    <xf numFmtId="0" fontId="5" fillId="2" borderId="36" xfId="0" applyFont="1" applyFill="1" applyBorder="1" applyAlignment="1">
      <alignment horizontal="center" vertical="center"/>
    </xf>
    <xf numFmtId="0" fontId="11" fillId="2" borderId="66" xfId="0"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0" fontId="5" fillId="2" borderId="4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4" fillId="2" borderId="3" xfId="0" applyFont="1" applyFill="1" applyBorder="1" applyAlignment="1">
      <alignment horizontal="center" vertical="center"/>
    </xf>
    <xf numFmtId="164" fontId="5" fillId="2" borderId="46" xfId="1" quotePrefix="1" applyNumberFormat="1" applyFont="1" applyFill="1" applyBorder="1" applyAlignment="1">
      <alignment horizontal="right" vertical="center"/>
    </xf>
    <xf numFmtId="164" fontId="5" fillId="2" borderId="47" xfId="1" applyNumberFormat="1" applyFont="1" applyFill="1" applyBorder="1" applyAlignment="1">
      <alignment horizontal="right" vertical="center"/>
    </xf>
    <xf numFmtId="0" fontId="5" fillId="2" borderId="53" xfId="0" applyFont="1" applyFill="1" applyBorder="1" applyAlignment="1">
      <alignment horizontal="center" vertical="center"/>
    </xf>
    <xf numFmtId="0" fontId="5" fillId="2" borderId="52" xfId="0" applyFont="1" applyFill="1" applyBorder="1" applyAlignment="1">
      <alignment horizontal="center" vertical="center"/>
    </xf>
    <xf numFmtId="0" fontId="4" fillId="2" borderId="67" xfId="0" applyFont="1" applyFill="1" applyBorder="1" applyAlignment="1">
      <alignment horizontal="center" vertical="center"/>
    </xf>
    <xf numFmtId="164" fontId="5" fillId="2" borderId="45" xfId="1" applyNumberFormat="1" applyFont="1" applyFill="1" applyBorder="1" applyAlignment="1">
      <alignment horizontal="right" vertical="center"/>
    </xf>
    <xf numFmtId="0" fontId="4" fillId="2" borderId="46"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47" xfId="0" applyFont="1" applyFill="1" applyBorder="1" applyAlignment="1">
      <alignment horizontal="center" vertical="center"/>
    </xf>
    <xf numFmtId="164" fontId="4" fillId="2" borderId="25" xfId="1" quotePrefix="1" applyNumberFormat="1" applyFont="1" applyFill="1" applyBorder="1" applyAlignment="1">
      <alignment horizontal="right" vertical="center"/>
    </xf>
    <xf numFmtId="164" fontId="4" fillId="2" borderId="8" xfId="1" applyNumberFormat="1" applyFont="1" applyFill="1" applyBorder="1" applyAlignment="1">
      <alignment horizontal="right" vertical="center"/>
    </xf>
    <xf numFmtId="164" fontId="5" fillId="2" borderId="0" xfId="1" quotePrefix="1" applyNumberFormat="1" applyFont="1" applyFill="1" applyBorder="1" applyAlignment="1">
      <alignment horizontal="right" vertical="center"/>
    </xf>
    <xf numFmtId="0" fontId="11" fillId="0" borderId="35" xfId="0" applyFont="1" applyBorder="1" applyAlignment="1">
      <alignment horizontal="center" vertical="center"/>
    </xf>
    <xf numFmtId="164" fontId="11" fillId="0" borderId="0" xfId="1" applyNumberFormat="1" applyFont="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3" fillId="0" borderId="58" xfId="0" applyFont="1" applyBorder="1" applyAlignment="1">
      <alignment horizontal="center" vertical="center"/>
    </xf>
    <xf numFmtId="0" fontId="5" fillId="0" borderId="3" xfId="0" applyFont="1" applyBorder="1" applyAlignment="1">
      <alignment horizontal="center" vertical="center" wrapText="1"/>
    </xf>
    <xf numFmtId="0" fontId="5" fillId="0" borderId="48" xfId="0" applyFont="1" applyBorder="1" applyAlignment="1">
      <alignment horizontal="right" vertical="center" wrapText="1"/>
    </xf>
    <xf numFmtId="0" fontId="5" fillId="0" borderId="43" xfId="0" applyFont="1" applyBorder="1" applyAlignment="1">
      <alignment horizontal="right" vertical="center" wrapText="1"/>
    </xf>
    <xf numFmtId="0" fontId="5" fillId="0" borderId="13" xfId="0" applyFont="1" applyBorder="1" applyAlignment="1">
      <alignment horizontal="right" vertical="center" wrapText="1"/>
    </xf>
    <xf numFmtId="0" fontId="4" fillId="0" borderId="45" xfId="0" applyFont="1" applyBorder="1" applyAlignment="1">
      <alignment horizontal="center" vertical="center" wrapText="1"/>
    </xf>
    <xf numFmtId="164" fontId="3" fillId="0" borderId="49" xfId="1" applyNumberFormat="1" applyFont="1" applyFill="1" applyBorder="1" applyAlignment="1">
      <alignment horizontal="center" vertical="center" wrapText="1"/>
    </xf>
    <xf numFmtId="164" fontId="3" fillId="0" borderId="44"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0" fontId="5" fillId="0" borderId="67" xfId="0" applyFont="1" applyBorder="1" applyAlignment="1">
      <alignment horizontal="center" vertical="center" wrapText="1"/>
    </xf>
    <xf numFmtId="0" fontId="5" fillId="0" borderId="50" xfId="0" applyFont="1" applyBorder="1" applyAlignment="1">
      <alignment horizontal="right" vertical="center" wrapText="1"/>
    </xf>
    <xf numFmtId="0" fontId="5" fillId="0" borderId="53" xfId="0" applyFont="1" applyBorder="1" applyAlignment="1">
      <alignment horizontal="right" vertical="center" wrapText="1"/>
    </xf>
    <xf numFmtId="0" fontId="5" fillId="0" borderId="52" xfId="0" applyFont="1" applyBorder="1" applyAlignment="1">
      <alignment horizontal="right" vertical="center" wrapText="1"/>
    </xf>
    <xf numFmtId="0" fontId="4" fillId="0" borderId="47" xfId="0" applyFont="1" applyBorder="1" applyAlignment="1">
      <alignment horizontal="center" vertical="center" wrapText="1"/>
    </xf>
    <xf numFmtId="164" fontId="3" fillId="0" borderId="51" xfId="1" applyNumberFormat="1" applyFont="1" applyFill="1" applyBorder="1" applyAlignment="1">
      <alignment horizontal="center" vertical="center" wrapText="1"/>
    </xf>
    <xf numFmtId="164" fontId="3" fillId="0" borderId="46"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3" fontId="4" fillId="0" borderId="48" xfId="0" applyNumberFormat="1" applyFont="1" applyBorder="1" applyAlignment="1">
      <alignment horizontal="right" vertical="center" wrapText="1"/>
    </xf>
    <xf numFmtId="3" fontId="4" fillId="0" borderId="14" xfId="0" applyNumberFormat="1" applyFont="1" applyBorder="1" applyAlignment="1">
      <alignment horizontal="right" vertical="center" wrapText="1"/>
    </xf>
    <xf numFmtId="3" fontId="4" fillId="0" borderId="13" xfId="0" applyNumberFormat="1" applyFont="1" applyBorder="1" applyAlignment="1">
      <alignment horizontal="right" vertical="center" wrapText="1"/>
    </xf>
    <xf numFmtId="3" fontId="4" fillId="0" borderId="43" xfId="0" applyNumberFormat="1" applyFont="1" applyBorder="1" applyAlignment="1">
      <alignment horizontal="right" vertical="center" wrapText="1"/>
    </xf>
    <xf numFmtId="0" fontId="4" fillId="0" borderId="8" xfId="0" applyFont="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0" fontId="3" fillId="0" borderId="0" xfId="0" applyFont="1" applyAlignment="1">
      <alignment horizontal="center" vertical="center" wrapText="1"/>
    </xf>
    <xf numFmtId="164" fontId="3" fillId="0" borderId="0" xfId="1"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8" fillId="0" borderId="66"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2" xfId="0" applyFont="1" applyBorder="1" applyAlignment="1">
      <alignment horizontal="center" vertical="center"/>
    </xf>
    <xf numFmtId="0" fontId="5" fillId="0" borderId="56" xfId="0" applyFont="1" applyBorder="1" applyAlignment="1">
      <alignment horizontal="center" vertical="center" wrapText="1"/>
    </xf>
    <xf numFmtId="0" fontId="13" fillId="0" borderId="32" xfId="0" applyFont="1" applyBorder="1" applyAlignment="1">
      <alignment horizontal="center" vertical="center"/>
    </xf>
    <xf numFmtId="0" fontId="5" fillId="0" borderId="32" xfId="0" applyFont="1" applyBorder="1" applyAlignment="1">
      <alignment horizontal="center" vertical="center" wrapText="1"/>
    </xf>
    <xf numFmtId="3" fontId="18" fillId="0" borderId="32" xfId="0" applyNumberFormat="1" applyFont="1" applyBorder="1" applyAlignment="1">
      <alignment horizontal="center" vertical="center"/>
    </xf>
    <xf numFmtId="0" fontId="12" fillId="0" borderId="0" xfId="0" applyFont="1"/>
    <xf numFmtId="0" fontId="5" fillId="2" borderId="71" xfId="0" applyFont="1" applyFill="1" applyBorder="1" applyAlignment="1">
      <alignment horizontal="center" vertical="center" wrapText="1"/>
    </xf>
    <xf numFmtId="0" fontId="5" fillId="2" borderId="59" xfId="0" applyFont="1" applyFill="1" applyBorder="1" applyAlignment="1">
      <alignment horizontal="center" vertical="center"/>
    </xf>
    <xf numFmtId="0" fontId="5" fillId="2" borderId="56"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71" xfId="0" applyFont="1" applyFill="1" applyBorder="1" applyAlignment="1">
      <alignment horizontal="center" vertical="center" wrapText="1"/>
    </xf>
    <xf numFmtId="3" fontId="5" fillId="2" borderId="59" xfId="0" applyNumberFormat="1" applyFont="1" applyFill="1" applyBorder="1" applyAlignment="1">
      <alignment horizontal="center" vertical="center"/>
    </xf>
    <xf numFmtId="3" fontId="5" fillId="2" borderId="56" xfId="0" applyNumberFormat="1" applyFont="1" applyFill="1" applyBorder="1" applyAlignment="1">
      <alignment horizontal="center" vertical="center"/>
    </xf>
    <xf numFmtId="3" fontId="5" fillId="2" borderId="0" xfId="0" quotePrefix="1" applyNumberFormat="1" applyFont="1" applyFill="1" applyAlignment="1">
      <alignment horizontal="center" vertical="center"/>
    </xf>
    <xf numFmtId="3" fontId="5" fillId="0" borderId="53" xfId="0" applyNumberFormat="1" applyFont="1" applyBorder="1" applyAlignment="1">
      <alignment horizontal="center" vertical="center"/>
    </xf>
    <xf numFmtId="3" fontId="5" fillId="0" borderId="54" xfId="0" applyNumberFormat="1" applyFont="1" applyBorder="1" applyAlignment="1">
      <alignment horizontal="center" vertical="center"/>
    </xf>
    <xf numFmtId="3" fontId="5" fillId="0" borderId="55" xfId="0" applyNumberFormat="1" applyFont="1" applyBorder="1" applyAlignment="1">
      <alignment horizontal="center" vertical="center"/>
    </xf>
    <xf numFmtId="0" fontId="7" fillId="0" borderId="17" xfId="0" applyFont="1" applyBorder="1" applyAlignment="1">
      <alignment horizontal="center" vertical="center" wrapText="1"/>
    </xf>
    <xf numFmtId="164" fontId="11" fillId="0" borderId="44" xfId="1" applyNumberFormat="1" applyFont="1" applyFill="1" applyBorder="1" applyAlignment="1">
      <alignment horizontal="right" vertical="center"/>
    </xf>
    <xf numFmtId="164" fontId="11" fillId="0" borderId="18" xfId="1" applyNumberFormat="1" applyFont="1" applyFill="1" applyBorder="1" applyAlignment="1">
      <alignment horizontal="right" vertical="center"/>
    </xf>
    <xf numFmtId="164" fontId="11" fillId="0" borderId="18" xfId="1" quotePrefix="1" applyNumberFormat="1" applyFont="1" applyFill="1" applyBorder="1" applyAlignment="1">
      <alignment horizontal="right" vertical="center"/>
    </xf>
    <xf numFmtId="164" fontId="11" fillId="0" borderId="19" xfId="1" applyNumberFormat="1" applyFont="1" applyFill="1" applyBorder="1" applyAlignment="1">
      <alignment horizontal="right" vertical="center"/>
    </xf>
    <xf numFmtId="0" fontId="6" fillId="0" borderId="52" xfId="0" applyFont="1" applyBorder="1" applyAlignment="1">
      <alignment horizontal="center" vertical="center" wrapText="1"/>
    </xf>
    <xf numFmtId="3" fontId="5" fillId="0" borderId="23" xfId="0" applyNumberFormat="1" applyFont="1" applyBorder="1" applyAlignment="1">
      <alignment horizontal="center" vertical="center"/>
    </xf>
    <xf numFmtId="3" fontId="4" fillId="0" borderId="46"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3" xfId="0" applyNumberFormat="1" applyFont="1" applyBorder="1" applyAlignment="1">
      <alignment horizontal="center" vertical="center"/>
    </xf>
    <xf numFmtId="0" fontId="7" fillId="0" borderId="24" xfId="0" applyFont="1" applyBorder="1" applyAlignment="1">
      <alignment horizontal="center" vertical="center" wrapText="1"/>
    </xf>
    <xf numFmtId="164" fontId="10" fillId="0" borderId="29" xfId="1" applyNumberFormat="1" applyFont="1" applyFill="1" applyBorder="1" applyAlignment="1">
      <alignment horizontal="right" vertical="center"/>
    </xf>
    <xf numFmtId="164" fontId="10" fillId="0" borderId="25" xfId="1" applyNumberFormat="1" applyFont="1" applyFill="1" applyBorder="1" applyAlignment="1">
      <alignment horizontal="right" vertical="center"/>
    </xf>
    <xf numFmtId="164" fontId="10" fillId="0" borderId="26" xfId="1" applyNumberFormat="1" applyFont="1" applyFill="1" applyBorder="1" applyAlignment="1">
      <alignment horizontal="right" vertical="center"/>
    </xf>
    <xf numFmtId="0" fontId="19" fillId="0" borderId="0" xfId="0" applyFont="1" applyAlignment="1">
      <alignment horizontal="center" vertical="center" wrapText="1"/>
    </xf>
    <xf numFmtId="164" fontId="11" fillId="0" borderId="0" xfId="1" applyNumberFormat="1" applyFont="1" applyFill="1" applyBorder="1" applyAlignment="1">
      <alignment horizontal="right" vertical="center"/>
    </xf>
    <xf numFmtId="0" fontId="11" fillId="0" borderId="27" xfId="0" applyFont="1" applyBorder="1" applyAlignment="1">
      <alignment horizontal="center" vertical="center" wrapText="1"/>
    </xf>
    <xf numFmtId="0" fontId="19" fillId="0" borderId="11"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9" fillId="0" borderId="71" xfId="0" applyFont="1" applyBorder="1" applyAlignment="1">
      <alignment horizontal="center" vertical="center" wrapText="1"/>
    </xf>
    <xf numFmtId="0" fontId="19" fillId="0" borderId="56" xfId="0" applyFont="1" applyBorder="1" applyAlignment="1">
      <alignment horizontal="center" vertical="center" wrapText="1"/>
    </xf>
    <xf numFmtId="3" fontId="5" fillId="0" borderId="56" xfId="0" applyNumberFormat="1" applyFont="1" applyBorder="1" applyAlignment="1">
      <alignment horizontal="center" vertical="center"/>
    </xf>
    <xf numFmtId="0" fontId="9" fillId="0" borderId="0" xfId="0" applyFont="1" applyAlignment="1">
      <alignment horizontal="center" vertical="center" wrapText="1"/>
    </xf>
    <xf numFmtId="3" fontId="5" fillId="0" borderId="0" xfId="0" applyNumberFormat="1" applyFont="1" applyAlignment="1">
      <alignment horizontal="center" vertical="center"/>
    </xf>
    <xf numFmtId="3" fontId="10" fillId="0" borderId="0" xfId="0" applyNumberFormat="1" applyFont="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6" xfId="0" applyFont="1" applyBorder="1" applyAlignment="1">
      <alignment horizontal="center" vertical="center"/>
    </xf>
    <xf numFmtId="0" fontId="10" fillId="0" borderId="20" xfId="0" applyFont="1" applyBorder="1" applyAlignment="1">
      <alignment horizontal="center" vertical="center" wrapText="1"/>
    </xf>
    <xf numFmtId="0" fontId="10" fillId="0" borderId="7" xfId="0" applyFont="1" applyBorder="1" applyAlignment="1">
      <alignment horizontal="center" vertical="center"/>
    </xf>
    <xf numFmtId="0" fontId="9" fillId="0" borderId="27" xfId="0" applyFont="1" applyBorder="1" applyAlignment="1">
      <alignment horizontal="left" vertical="center" wrapText="1"/>
    </xf>
    <xf numFmtId="0" fontId="9" fillId="0" borderId="31" xfId="0" applyFont="1" applyBorder="1" applyAlignment="1">
      <alignment horizontal="left"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20" fillId="2" borderId="0" xfId="0" applyFont="1" applyFill="1" applyAlignment="1">
      <alignment horizontal="left" vertical="top"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2" xfId="0" applyFont="1" applyBorder="1" applyAlignment="1">
      <alignment horizontal="center" vertical="center"/>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0" borderId="0" xfId="0" applyAlignment="1">
      <alignment horizontal="left" vertical="top" wrapText="1"/>
    </xf>
    <xf numFmtId="2" fontId="9" fillId="0" borderId="0" xfId="0" applyNumberFormat="1" applyFont="1" applyAlignment="1">
      <alignment horizontal="center" vertical="center" wrapText="1"/>
    </xf>
    <xf numFmtId="2" fontId="9"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66" xfId="0" applyFont="1" applyBorder="1" applyAlignment="1">
      <alignment horizontal="right" vertical="center"/>
    </xf>
    <xf numFmtId="0" fontId="5" fillId="0" borderId="41" xfId="0" applyFont="1" applyBorder="1" applyAlignment="1">
      <alignment horizontal="right" vertical="center"/>
    </xf>
    <xf numFmtId="0" fontId="5" fillId="0" borderId="42" xfId="0" applyFont="1" applyBorder="1" applyAlignment="1">
      <alignment horizontal="right" vertical="center"/>
    </xf>
    <xf numFmtId="0" fontId="5" fillId="0" borderId="33" xfId="0" applyFont="1" applyBorder="1" applyAlignment="1">
      <alignment horizontal="right" vertical="center"/>
    </xf>
    <xf numFmtId="0" fontId="5" fillId="0" borderId="63" xfId="0" applyFont="1" applyBorder="1" applyAlignment="1">
      <alignment horizontal="right" vertical="center"/>
    </xf>
    <xf numFmtId="0" fontId="5" fillId="0" borderId="34" xfId="0" applyFont="1" applyBorder="1" applyAlignment="1">
      <alignment horizontal="right"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right" vertical="center"/>
    </xf>
    <xf numFmtId="0" fontId="5" fillId="0" borderId="70" xfId="0" applyFont="1" applyBorder="1" applyAlignment="1">
      <alignment horizontal="right"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3" fontId="5" fillId="0" borderId="61" xfId="0" applyNumberFormat="1" applyFont="1" applyBorder="1" applyAlignment="1">
      <alignment horizontal="right" vertical="center"/>
    </xf>
    <xf numFmtId="3" fontId="4" fillId="0" borderId="4" xfId="0" applyNumberFormat="1" applyFont="1" applyBorder="1" applyAlignment="1">
      <alignment horizontal="right" vertical="center"/>
    </xf>
    <xf numFmtId="3" fontId="4" fillId="0" borderId="5" xfId="0" applyNumberFormat="1" applyFont="1" applyBorder="1" applyAlignment="1">
      <alignment horizontal="right" vertical="center"/>
    </xf>
    <xf numFmtId="3" fontId="4" fillId="0" borderId="6" xfId="0" applyNumberFormat="1" applyFont="1" applyBorder="1" applyAlignment="1">
      <alignment horizontal="right" vertical="center"/>
    </xf>
    <xf numFmtId="0" fontId="3" fillId="0" borderId="27" xfId="0" applyFont="1" applyBorder="1" applyAlignment="1">
      <alignment horizontal="left" vertical="center" wrapText="1"/>
    </xf>
    <xf numFmtId="0" fontId="3" fillId="0" borderId="31" xfId="0" applyFont="1" applyBorder="1" applyAlignment="1">
      <alignment horizontal="left" vertical="center" wrapText="1"/>
    </xf>
    <xf numFmtId="0" fontId="12" fillId="0" borderId="31" xfId="0" applyFont="1" applyBorder="1" applyAlignment="1">
      <alignment horizontal="center"/>
    </xf>
    <xf numFmtId="0" fontId="12" fillId="0" borderId="57" xfId="0" applyFont="1" applyBorder="1" applyAlignment="1">
      <alignment horizontal="center"/>
    </xf>
    <xf numFmtId="3" fontId="5" fillId="0" borderId="69" xfId="0" applyNumberFormat="1" applyFont="1" applyBorder="1" applyAlignment="1">
      <alignment horizontal="right" vertical="center"/>
    </xf>
    <xf numFmtId="3" fontId="5" fillId="0" borderId="4"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0" borderId="6" xfId="0" applyNumberFormat="1" applyFont="1" applyBorder="1" applyAlignment="1">
      <alignment horizontal="right" vertical="center"/>
    </xf>
    <xf numFmtId="0" fontId="8" fillId="0" borderId="64" xfId="0" applyFont="1" applyBorder="1" applyAlignment="1">
      <alignment horizontal="center" vertical="center" wrapText="1"/>
    </xf>
    <xf numFmtId="0" fontId="8" fillId="0" borderId="5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6" xfId="0" applyFont="1" applyBorder="1" applyAlignment="1">
      <alignment horizontal="center" vertical="center" wrapText="1"/>
    </xf>
    <xf numFmtId="3" fontId="5" fillId="0" borderId="38" xfId="0" applyNumberFormat="1" applyFont="1" applyBorder="1" applyAlignment="1">
      <alignment horizontal="right" vertical="center"/>
    </xf>
    <xf numFmtId="3" fontId="5" fillId="0" borderId="65" xfId="0" applyNumberFormat="1" applyFont="1" applyBorder="1" applyAlignment="1">
      <alignment horizontal="right" vertical="center"/>
    </xf>
    <xf numFmtId="3" fontId="5" fillId="0" borderId="39" xfId="0" applyNumberFormat="1" applyFont="1" applyBorder="1" applyAlignment="1">
      <alignment horizontal="right" vertical="center"/>
    </xf>
    <xf numFmtId="0" fontId="3" fillId="0" borderId="6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68" xfId="0" applyFont="1" applyBorder="1" applyAlignment="1">
      <alignment horizontal="center" vertical="center" wrapText="1"/>
    </xf>
    <xf numFmtId="0" fontId="8" fillId="0" borderId="64" xfId="0" quotePrefix="1" applyFont="1" applyBorder="1" applyAlignment="1">
      <alignment horizontal="center" vertical="center" wrapText="1"/>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2" borderId="5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14" fillId="0" borderId="27" xfId="0" applyFont="1" applyBorder="1" applyAlignment="1">
      <alignment horizontal="left" vertical="center" wrapText="1"/>
    </xf>
    <xf numFmtId="0" fontId="14" fillId="0" borderId="31" xfId="0" applyFont="1" applyBorder="1" applyAlignment="1">
      <alignment horizontal="left"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5" fillId="0" borderId="0" xfId="0" applyFont="1" applyAlignment="1">
      <alignment horizontal="left" vertical="top" wrapText="1"/>
    </xf>
    <xf numFmtId="0" fontId="8" fillId="2" borderId="50"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8" fillId="2" borderId="48"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1" fillId="2" borderId="65" xfId="0" applyFont="1" applyFill="1" applyBorder="1" applyAlignment="1">
      <alignment horizontal="center" vertical="center" wrapText="1"/>
    </xf>
    <xf numFmtId="0" fontId="12" fillId="2" borderId="0" xfId="0" applyFont="1" applyFill="1" applyAlignment="1">
      <alignment horizontal="left" vertical="top" wrapText="1"/>
    </xf>
    <xf numFmtId="0" fontId="11" fillId="2" borderId="63" xfId="0" applyFont="1" applyFill="1" applyBorder="1" applyAlignment="1">
      <alignment horizontal="center" vertical="center" wrapText="1"/>
    </xf>
    <xf numFmtId="0" fontId="3" fillId="2" borderId="0" xfId="0" applyFont="1" applyFill="1" applyAlignment="1">
      <alignment horizontal="center" wrapText="1"/>
    </xf>
    <xf numFmtId="0" fontId="3" fillId="2" borderId="1" xfId="0" applyFont="1" applyFill="1" applyBorder="1" applyAlignment="1">
      <alignment horizontal="center" wrapText="1"/>
    </xf>
    <xf numFmtId="0" fontId="3" fillId="2" borderId="31"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4" fillId="0" borderId="28" xfId="0" applyFont="1" applyBorder="1" applyAlignment="1">
      <alignment horizontal="center" vertical="center"/>
    </xf>
    <xf numFmtId="0" fontId="5" fillId="0" borderId="36" xfId="0" applyFont="1" applyBorder="1" applyAlignment="1">
      <alignment horizontal="center" vertical="center"/>
    </xf>
    <xf numFmtId="0" fontId="3" fillId="0" borderId="71" xfId="0" applyFont="1" applyBorder="1" applyAlignment="1">
      <alignment horizontal="center" vertical="center" wrapText="1"/>
    </xf>
    <xf numFmtId="164" fontId="4" fillId="0" borderId="59" xfId="1" applyNumberFormat="1" applyFont="1" applyFill="1" applyBorder="1" applyAlignment="1">
      <alignment horizontal="center" vertical="center"/>
    </xf>
    <xf numFmtId="164" fontId="4" fillId="0" borderId="59" xfId="1" quotePrefix="1" applyNumberFormat="1" applyFont="1" applyFill="1" applyBorder="1" applyAlignment="1">
      <alignment horizontal="center" vertical="center"/>
    </xf>
    <xf numFmtId="164" fontId="4" fillId="0" borderId="60" xfId="1" applyNumberFormat="1" applyFont="1" applyFill="1" applyBorder="1" applyAlignment="1">
      <alignment horizontal="center" vertical="center"/>
    </xf>
    <xf numFmtId="0" fontId="5" fillId="0" borderId="0" xfId="0" applyFont="1" applyAlignment="1">
      <alignment vertical="top" wrapText="1"/>
    </xf>
    <xf numFmtId="0" fontId="5" fillId="2" borderId="34" xfId="0" applyFont="1" applyFill="1" applyBorder="1" applyAlignment="1">
      <alignment horizontal="center" vertical="center" wrapText="1"/>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39" xfId="0" applyFont="1" applyFill="1" applyBorder="1" applyAlignment="1">
      <alignment horizontal="center" vertical="center"/>
    </xf>
    <xf numFmtId="164" fontId="5" fillId="0" borderId="0" xfId="1" applyNumberFormat="1" applyFont="1" applyBorder="1" applyAlignment="1">
      <alignment horizontal="center" vertical="top"/>
    </xf>
    <xf numFmtId="164" fontId="5" fillId="0" borderId="0" xfId="1" applyNumberFormat="1" applyFont="1" applyBorder="1" applyAlignment="1">
      <alignment horizontal="center"/>
    </xf>
    <xf numFmtId="0" fontId="12" fillId="0" borderId="0" xfId="0" applyFont="1" applyAlignment="1">
      <alignment horizontal="left" vertical="top" wrapText="1"/>
    </xf>
    <xf numFmtId="0" fontId="4" fillId="0" borderId="9" xfId="0" applyFont="1" applyBorder="1" applyAlignment="1">
      <alignment horizontal="center" vertical="center"/>
    </xf>
    <xf numFmtId="3" fontId="5" fillId="0" borderId="15" xfId="0" applyNumberFormat="1" applyFont="1" applyBorder="1" applyAlignment="1">
      <alignment horizontal="center" vertical="center"/>
    </xf>
    <xf numFmtId="164" fontId="5" fillId="0" borderId="19" xfId="1" applyNumberFormat="1" applyFont="1" applyFill="1" applyBorder="1" applyAlignment="1">
      <alignment horizontal="right" vertical="center"/>
    </xf>
    <xf numFmtId="164" fontId="5" fillId="0" borderId="23" xfId="1" applyNumberFormat="1" applyFont="1" applyFill="1" applyBorder="1" applyAlignment="1">
      <alignment horizontal="right" vertical="center"/>
    </xf>
    <xf numFmtId="0" fontId="7" fillId="0" borderId="13" xfId="0" applyFont="1" applyBorder="1" applyAlignment="1">
      <alignment horizontal="center" vertical="center" wrapText="1"/>
    </xf>
    <xf numFmtId="3" fontId="4" fillId="0" borderId="15" xfId="0" applyNumberFormat="1" applyFont="1" applyBorder="1" applyAlignment="1">
      <alignment horizontal="center" vertical="center"/>
    </xf>
    <xf numFmtId="164" fontId="4" fillId="0" borderId="26" xfId="1"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24" xfId="0" applyFont="1" applyBorder="1" applyAlignment="1">
      <alignment horizontal="center" vertical="center" wrapText="1"/>
    </xf>
    <xf numFmtId="3" fontId="4" fillId="0" borderId="0" xfId="0" applyNumberFormat="1" applyFont="1" applyAlignment="1">
      <alignment horizontal="center" vertical="center"/>
    </xf>
    <xf numFmtId="0" fontId="3" fillId="0" borderId="31" xfId="0" applyFont="1" applyBorder="1" applyAlignment="1">
      <alignment vertical="center" wrapText="1"/>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164" fontId="5" fillId="0" borderId="0" xfId="1" applyNumberFormat="1" applyFont="1" applyFill="1" applyBorder="1" applyAlignment="1">
      <alignment horizontal="center" vertical="top"/>
    </xf>
    <xf numFmtId="3" fontId="4" fillId="0" borderId="59" xfId="0" applyNumberFormat="1" applyFont="1" applyBorder="1" applyAlignment="1">
      <alignment horizontal="center" vertical="center"/>
    </xf>
    <xf numFmtId="3" fontId="4" fillId="0" borderId="60" xfId="0" applyNumberFormat="1" applyFont="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4.1.1_2019_dhe_oco_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4.1.8_2019_dhe_oco_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4.1.9_2019_dhe_oco_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1_2019_Web"/>
      <sheetName val="TAB-4.1.1_2019"/>
      <sheetName val="TAB-4.1.1_2019-adapt"/>
      <sheetName val="Rques_TabX.1.1_2019"/>
      <sheetName val="Copie_Tab 4.1.1_Sexe_AJB_2019"/>
      <sheetName val="Tab4.1.1_Serv_RSPL_adapt "/>
      <sheetName val="Tab4.1.1_Serv_RSPL"/>
      <sheetName val="Copie-Tab4.1.1_Sexe_Serv_AJ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8_2019_Web"/>
      <sheetName val="TAB-4.1.8_2019"/>
      <sheetName val="Rques_TabX.1.8_Logt_Héberg"/>
      <sheetName val="Copie_Tab4.1.8_Log_Héb_AJB"/>
      <sheetName val="Copie_Tab4.1.8_Logt-Hbgt_Serv"/>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9_2019_Web"/>
      <sheetName val="TAB-4.1.9_2019"/>
      <sheetName val="Rques_TabX.1.9_LieuRésidAvt"/>
      <sheetName val="Tab4.1.9_LieuRésidAvt_AJB"/>
      <sheetName val="Copie_Tab4.1.9_LieuRésid_Serv"/>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183A-0548-42CE-8501-AAEEED876957}">
  <sheetPr>
    <tabColor rgb="FF00FF00"/>
    <pageSetUpPr fitToPage="1"/>
  </sheetPr>
  <dimension ref="A1:J22"/>
  <sheetViews>
    <sheetView tabSelected="1" zoomScale="62" zoomScaleNormal="62" workbookViewId="0">
      <selection activeCell="I16" sqref="I16"/>
    </sheetView>
  </sheetViews>
  <sheetFormatPr baseColWidth="10" defaultRowHeight="14.4" x14ac:dyDescent="0.3"/>
  <cols>
    <col min="1" max="1" width="24" customWidth="1"/>
    <col min="2" max="2" width="11.88671875" customWidth="1"/>
    <col min="3" max="3" width="33" customWidth="1"/>
    <col min="4" max="4" width="22.5546875" customWidth="1"/>
    <col min="5" max="5" width="28.5546875" customWidth="1"/>
    <col min="6" max="9" width="22.5546875" customWidth="1"/>
    <col min="10" max="10" width="23.6640625" customWidth="1"/>
    <col min="11" max="11" width="36.44140625" customWidth="1"/>
  </cols>
  <sheetData>
    <row r="1" spans="1:10" ht="34.5" customHeight="1" x14ac:dyDescent="0.3">
      <c r="A1" s="346" t="s">
        <v>144</v>
      </c>
      <c r="B1" s="346"/>
      <c r="C1" s="346"/>
      <c r="D1" s="346"/>
      <c r="E1" s="346"/>
      <c r="F1" s="346"/>
      <c r="G1" s="346"/>
      <c r="H1" s="346"/>
      <c r="I1" s="346"/>
      <c r="J1" s="346"/>
    </row>
    <row r="2" spans="1:10" ht="34.5" customHeight="1" thickBot="1" x14ac:dyDescent="0.35">
      <c r="A2" s="346" t="s">
        <v>135</v>
      </c>
      <c r="B2" s="346"/>
      <c r="C2" s="347"/>
      <c r="D2" s="347"/>
      <c r="E2" s="347"/>
      <c r="F2" s="347"/>
      <c r="G2" s="347"/>
      <c r="H2" s="347"/>
      <c r="I2" s="347"/>
      <c r="J2" s="347"/>
    </row>
    <row r="3" spans="1:10" ht="51.75" customHeight="1" thickBot="1" x14ac:dyDescent="0.35">
      <c r="A3" s="348" t="s">
        <v>145</v>
      </c>
      <c r="B3" s="349"/>
      <c r="C3" s="352" t="s">
        <v>3</v>
      </c>
      <c r="D3" s="352"/>
      <c r="E3" s="352"/>
      <c r="F3" s="352"/>
      <c r="G3" s="352"/>
      <c r="H3" s="352"/>
      <c r="I3" s="352"/>
      <c r="J3" s="353"/>
    </row>
    <row r="4" spans="1:10" ht="48" customHeight="1" thickBot="1" x14ac:dyDescent="0.35">
      <c r="A4" s="350"/>
      <c r="B4" s="351"/>
      <c r="C4" s="225" t="s">
        <v>4</v>
      </c>
      <c r="D4" s="227" t="s">
        <v>5</v>
      </c>
      <c r="E4" s="226" t="s">
        <v>6</v>
      </c>
      <c r="F4" s="227" t="s">
        <v>7</v>
      </c>
      <c r="G4" s="227" t="s">
        <v>8</v>
      </c>
      <c r="H4" s="227" t="s">
        <v>9</v>
      </c>
      <c r="I4" s="228" t="s">
        <v>10</v>
      </c>
      <c r="J4" s="229" t="s">
        <v>11</v>
      </c>
    </row>
    <row r="5" spans="1:10" ht="33" customHeight="1" x14ac:dyDescent="0.3">
      <c r="A5" s="354" t="s">
        <v>116</v>
      </c>
      <c r="B5" s="55" t="s">
        <v>40</v>
      </c>
      <c r="C5" s="299">
        <v>1522</v>
      </c>
      <c r="D5" s="300">
        <v>4220</v>
      </c>
      <c r="E5" s="300">
        <v>217</v>
      </c>
      <c r="F5" s="300">
        <v>224</v>
      </c>
      <c r="G5" s="300" t="s">
        <v>14</v>
      </c>
      <c r="H5" s="300" t="s">
        <v>14</v>
      </c>
      <c r="I5" s="300">
        <v>307</v>
      </c>
      <c r="J5" s="301">
        <f>SUM(C5:I5)</f>
        <v>6490</v>
      </c>
    </row>
    <row r="6" spans="1:10" ht="33" customHeight="1" x14ac:dyDescent="0.3">
      <c r="A6" s="336"/>
      <c r="B6" s="302" t="s">
        <v>120</v>
      </c>
      <c r="C6" s="303">
        <f t="shared" ref="C6:J6" si="0">C5/C$11</f>
        <v>0.79560899111343442</v>
      </c>
      <c r="D6" s="304">
        <f t="shared" si="0"/>
        <v>0.83038173947264859</v>
      </c>
      <c r="E6" s="304">
        <f t="shared" si="0"/>
        <v>0.85098039215686272</v>
      </c>
      <c r="F6" s="304">
        <f t="shared" si="0"/>
        <v>0.77777777777777779</v>
      </c>
      <c r="G6" s="305" t="s">
        <v>16</v>
      </c>
      <c r="H6" s="305" t="s">
        <v>16</v>
      </c>
      <c r="I6" s="304">
        <f t="shared" si="0"/>
        <v>0.66306695464362853</v>
      </c>
      <c r="J6" s="306">
        <f t="shared" si="0"/>
        <v>0.81114860642419695</v>
      </c>
    </row>
    <row r="7" spans="1:10" ht="33" customHeight="1" x14ac:dyDescent="0.3">
      <c r="A7" s="335" t="s">
        <v>117</v>
      </c>
      <c r="B7" s="307" t="s">
        <v>40</v>
      </c>
      <c r="C7" s="66">
        <v>391</v>
      </c>
      <c r="D7" s="67">
        <v>861</v>
      </c>
      <c r="E7" s="67">
        <v>38</v>
      </c>
      <c r="F7" s="67">
        <v>64</v>
      </c>
      <c r="G7" s="67" t="s">
        <v>14</v>
      </c>
      <c r="H7" s="67" t="s">
        <v>14</v>
      </c>
      <c r="I7" s="67">
        <v>156</v>
      </c>
      <c r="J7" s="308">
        <f>SUM(C7:I7)</f>
        <v>1510</v>
      </c>
    </row>
    <row r="8" spans="1:10" ht="33" customHeight="1" x14ac:dyDescent="0.3">
      <c r="A8" s="336"/>
      <c r="B8" s="302" t="s">
        <v>120</v>
      </c>
      <c r="C8" s="303">
        <f t="shared" ref="C8:J8" si="1">C7/C$11</f>
        <v>0.20439100888656561</v>
      </c>
      <c r="D8" s="304">
        <f t="shared" si="1"/>
        <v>0.16942148760330578</v>
      </c>
      <c r="E8" s="304">
        <f t="shared" si="1"/>
        <v>0.14901960784313725</v>
      </c>
      <c r="F8" s="304">
        <f t="shared" si="1"/>
        <v>0.22222222222222221</v>
      </c>
      <c r="G8" s="305" t="s">
        <v>16</v>
      </c>
      <c r="H8" s="305" t="s">
        <v>16</v>
      </c>
      <c r="I8" s="304">
        <f t="shared" si="1"/>
        <v>0.33693304535637147</v>
      </c>
      <c r="J8" s="306">
        <f t="shared" si="1"/>
        <v>0.18872640919885014</v>
      </c>
    </row>
    <row r="9" spans="1:10" ht="33" customHeight="1" x14ac:dyDescent="0.3">
      <c r="A9" s="335" t="s">
        <v>137</v>
      </c>
      <c r="B9" s="307" t="s">
        <v>40</v>
      </c>
      <c r="C9" s="299">
        <v>0</v>
      </c>
      <c r="D9" s="300">
        <v>1</v>
      </c>
      <c r="E9" s="300">
        <v>0</v>
      </c>
      <c r="F9" s="300">
        <v>0</v>
      </c>
      <c r="G9" s="300" t="s">
        <v>14</v>
      </c>
      <c r="H9" s="300" t="s">
        <v>14</v>
      </c>
      <c r="I9" s="300">
        <v>0</v>
      </c>
      <c r="J9" s="301">
        <f>SUM(C9:I9)</f>
        <v>1</v>
      </c>
    </row>
    <row r="10" spans="1:10" ht="33" customHeight="1" x14ac:dyDescent="0.3">
      <c r="A10" s="336"/>
      <c r="B10" s="302" t="s">
        <v>120</v>
      </c>
      <c r="C10" s="303">
        <f t="shared" ref="C10:J10" si="2">C9/C$11</f>
        <v>0</v>
      </c>
      <c r="D10" s="304">
        <f t="shared" si="2"/>
        <v>1.9677292404565131E-4</v>
      </c>
      <c r="E10" s="304">
        <f t="shared" si="2"/>
        <v>0</v>
      </c>
      <c r="F10" s="304">
        <f t="shared" si="2"/>
        <v>0</v>
      </c>
      <c r="G10" s="305" t="s">
        <v>16</v>
      </c>
      <c r="H10" s="305" t="s">
        <v>16</v>
      </c>
      <c r="I10" s="304">
        <f t="shared" si="2"/>
        <v>0</v>
      </c>
      <c r="J10" s="306">
        <f t="shared" si="2"/>
        <v>1.2498437695288088E-4</v>
      </c>
    </row>
    <row r="11" spans="1:10" ht="33" customHeight="1" x14ac:dyDescent="0.3">
      <c r="A11" s="337" t="s">
        <v>146</v>
      </c>
      <c r="B11" s="307" t="s">
        <v>40</v>
      </c>
      <c r="C11" s="309">
        <f t="shared" ref="C11:J11" si="3">C5+C7+C9</f>
        <v>1913</v>
      </c>
      <c r="D11" s="310">
        <f t="shared" si="3"/>
        <v>5082</v>
      </c>
      <c r="E11" s="310">
        <f t="shared" si="3"/>
        <v>255</v>
      </c>
      <c r="F11" s="310">
        <f t="shared" si="3"/>
        <v>288</v>
      </c>
      <c r="G11" s="310" t="s">
        <v>14</v>
      </c>
      <c r="H11" s="310" t="s">
        <v>14</v>
      </c>
      <c r="I11" s="310">
        <f t="shared" si="3"/>
        <v>463</v>
      </c>
      <c r="J11" s="311">
        <f t="shared" si="3"/>
        <v>8001</v>
      </c>
    </row>
    <row r="12" spans="1:10" ht="33" customHeight="1" thickBot="1" x14ac:dyDescent="0.35">
      <c r="A12" s="338"/>
      <c r="B12" s="312" t="s">
        <v>120</v>
      </c>
      <c r="C12" s="313">
        <f>C11/C$11</f>
        <v>1</v>
      </c>
      <c r="D12" s="314">
        <f t="shared" ref="D12:J12" si="4">D11/D$11</f>
        <v>1</v>
      </c>
      <c r="E12" s="314">
        <f t="shared" si="4"/>
        <v>1</v>
      </c>
      <c r="F12" s="314">
        <f t="shared" si="4"/>
        <v>1</v>
      </c>
      <c r="G12" s="314" t="s">
        <v>16</v>
      </c>
      <c r="H12" s="314" t="s">
        <v>16</v>
      </c>
      <c r="I12" s="314">
        <f t="shared" si="4"/>
        <v>1</v>
      </c>
      <c r="J12" s="315">
        <f t="shared" si="4"/>
        <v>1</v>
      </c>
    </row>
    <row r="13" spans="1:10" ht="36" customHeight="1" thickBot="1" x14ac:dyDescent="0.35">
      <c r="A13" s="150"/>
      <c r="B13" s="316"/>
      <c r="C13" s="317"/>
      <c r="D13" s="317"/>
      <c r="E13" s="317"/>
      <c r="F13" s="317"/>
      <c r="G13" s="317"/>
      <c r="H13" s="317"/>
      <c r="I13" s="317"/>
      <c r="J13" s="317"/>
    </row>
    <row r="14" spans="1:10" ht="42" customHeight="1" thickBot="1" x14ac:dyDescent="0.35">
      <c r="A14" s="318" t="s">
        <v>139</v>
      </c>
      <c r="B14" s="319" t="s">
        <v>13</v>
      </c>
      <c r="C14" s="320">
        <v>0</v>
      </c>
      <c r="D14" s="321">
        <v>3</v>
      </c>
      <c r="E14" s="321">
        <v>0</v>
      </c>
      <c r="F14" s="321">
        <v>0</v>
      </c>
      <c r="G14" s="321" t="s">
        <v>14</v>
      </c>
      <c r="H14" s="321" t="s">
        <v>14</v>
      </c>
      <c r="I14" s="322">
        <v>0</v>
      </c>
      <c r="J14" s="473">
        <f>SUM(C14:I14)</f>
        <v>3</v>
      </c>
    </row>
    <row r="15" spans="1:10" ht="42" customHeight="1" thickBot="1" x14ac:dyDescent="0.35">
      <c r="A15" s="323" t="s">
        <v>31</v>
      </c>
      <c r="B15" s="324" t="s">
        <v>13</v>
      </c>
      <c r="C15" s="211">
        <f t="shared" ref="C15:I15" si="5">C5+C7+C9+C14</f>
        <v>1913</v>
      </c>
      <c r="D15" s="211">
        <f t="shared" si="5"/>
        <v>5085</v>
      </c>
      <c r="E15" s="211">
        <f t="shared" si="5"/>
        <v>255</v>
      </c>
      <c r="F15" s="211">
        <f t="shared" si="5"/>
        <v>288</v>
      </c>
      <c r="G15" s="211" t="s">
        <v>14</v>
      </c>
      <c r="H15" s="211" t="s">
        <v>14</v>
      </c>
      <c r="I15" s="325">
        <f t="shared" si="5"/>
        <v>463</v>
      </c>
      <c r="J15" s="213">
        <f>SUM(C15:I15)</f>
        <v>8004</v>
      </c>
    </row>
    <row r="16" spans="1:10" ht="54" customHeight="1" thickBot="1" x14ac:dyDescent="0.35">
      <c r="A16" s="326"/>
      <c r="B16" s="316"/>
      <c r="C16" s="327"/>
      <c r="D16" s="327"/>
      <c r="E16" s="327"/>
      <c r="F16" s="327"/>
      <c r="G16" s="327"/>
      <c r="H16" s="327"/>
      <c r="I16" s="327"/>
      <c r="J16" s="328"/>
    </row>
    <row r="17" spans="1:10" ht="43.5" customHeight="1" x14ac:dyDescent="0.3">
      <c r="A17" s="339" t="s">
        <v>32</v>
      </c>
      <c r="B17" s="340"/>
      <c r="C17" s="340"/>
      <c r="D17" s="39"/>
      <c r="E17" s="39"/>
      <c r="F17" s="39"/>
      <c r="G17" s="39"/>
      <c r="H17" s="39"/>
      <c r="I17" s="39"/>
      <c r="J17" s="40"/>
    </row>
    <row r="18" spans="1:10" ht="48.75" customHeight="1" x14ac:dyDescent="0.3">
      <c r="A18" s="341" t="s">
        <v>33</v>
      </c>
      <c r="B18" s="342"/>
      <c r="C18" s="247">
        <v>3</v>
      </c>
      <c r="D18" s="329">
        <v>10</v>
      </c>
      <c r="E18" s="329">
        <v>1</v>
      </c>
      <c r="F18" s="329">
        <v>1</v>
      </c>
      <c r="G18" s="329">
        <v>0</v>
      </c>
      <c r="H18" s="329">
        <v>0</v>
      </c>
      <c r="I18" s="329">
        <v>3</v>
      </c>
      <c r="J18" s="330">
        <f>SUM(C18:I18)</f>
        <v>18</v>
      </c>
    </row>
    <row r="19" spans="1:10" ht="48.75" customHeight="1" thickBot="1" x14ac:dyDescent="0.35">
      <c r="A19" s="343" t="s">
        <v>34</v>
      </c>
      <c r="B19" s="344"/>
      <c r="C19" s="331">
        <v>3</v>
      </c>
      <c r="D19" s="332">
        <v>12</v>
      </c>
      <c r="E19" s="332">
        <v>1</v>
      </c>
      <c r="F19" s="332">
        <v>1</v>
      </c>
      <c r="G19" s="332">
        <v>0</v>
      </c>
      <c r="H19" s="332">
        <v>1</v>
      </c>
      <c r="I19" s="333">
        <v>3</v>
      </c>
      <c r="J19" s="334">
        <f>SUM(C19:I19)</f>
        <v>21</v>
      </c>
    </row>
    <row r="20" spans="1:10" ht="31.5" customHeight="1" x14ac:dyDescent="0.3">
      <c r="A20" s="48" t="s">
        <v>35</v>
      </c>
      <c r="B20" s="49"/>
      <c r="C20" s="50"/>
      <c r="D20" s="50"/>
      <c r="E20" s="50"/>
      <c r="F20" s="50"/>
      <c r="G20" s="50"/>
      <c r="H20" s="50"/>
      <c r="I20" s="50"/>
      <c r="J20" s="50"/>
    </row>
    <row r="22" spans="1:10" ht="34.5" customHeight="1" x14ac:dyDescent="0.3">
      <c r="A22" s="345"/>
      <c r="B22" s="345"/>
      <c r="C22" s="345"/>
      <c r="D22" s="345"/>
      <c r="E22" s="345"/>
      <c r="F22" s="345"/>
      <c r="G22" s="345"/>
      <c r="H22" s="345"/>
      <c r="I22" s="345"/>
      <c r="J22" s="345"/>
    </row>
  </sheetData>
  <mergeCells count="12">
    <mergeCell ref="A9:A10"/>
    <mergeCell ref="A11:A12"/>
    <mergeCell ref="A17:C17"/>
    <mergeCell ref="A18:B18"/>
    <mergeCell ref="A19:B19"/>
    <mergeCell ref="A22:J22"/>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48A51-EE7A-45DB-98C6-84F6DB2C4847}">
  <sheetPr>
    <tabColor rgb="FF00FF00"/>
    <pageSetUpPr fitToPage="1"/>
  </sheetPr>
  <dimension ref="A1:J54"/>
  <sheetViews>
    <sheetView zoomScale="71" zoomScaleNormal="71" workbookViewId="0">
      <selection activeCell="I16" sqref="I16"/>
    </sheetView>
  </sheetViews>
  <sheetFormatPr baseColWidth="10" defaultRowHeight="14.4" x14ac:dyDescent="0.3"/>
  <cols>
    <col min="1" max="1" width="56.5546875" customWidth="1"/>
    <col min="2" max="2" width="24.33203125" customWidth="1"/>
    <col min="3" max="3" width="21.88671875" customWidth="1"/>
    <col min="4" max="4" width="20.109375" customWidth="1"/>
    <col min="5" max="5" width="22.44140625" customWidth="1"/>
    <col min="6" max="6" width="18.33203125" customWidth="1"/>
    <col min="7" max="7" width="18.6640625" customWidth="1"/>
    <col min="8" max="8" width="33.33203125" customWidth="1"/>
    <col min="9" max="9" width="21.88671875" customWidth="1"/>
    <col min="10" max="10" width="19.109375" customWidth="1"/>
  </cols>
  <sheetData>
    <row r="1" spans="1:10" ht="38.25" customHeight="1" x14ac:dyDescent="0.3">
      <c r="A1" s="374" t="s">
        <v>82</v>
      </c>
      <c r="B1" s="374"/>
      <c r="C1" s="374"/>
      <c r="D1" s="374"/>
      <c r="E1" s="374"/>
      <c r="F1" s="374"/>
      <c r="G1" s="374"/>
      <c r="H1" s="374"/>
      <c r="I1" s="374"/>
      <c r="J1" s="374"/>
    </row>
    <row r="2" spans="1:10" ht="29.25" customHeight="1" thickBot="1" x14ac:dyDescent="0.4">
      <c r="A2" s="469" t="s">
        <v>83</v>
      </c>
      <c r="B2" s="469"/>
      <c r="C2" s="470"/>
      <c r="D2" s="470"/>
      <c r="E2" s="470"/>
      <c r="F2" s="470"/>
      <c r="G2" s="470"/>
      <c r="H2" s="470"/>
      <c r="I2" s="470"/>
      <c r="J2" s="470"/>
    </row>
    <row r="3" spans="1:10" ht="51.75" customHeight="1" x14ac:dyDescent="0.3">
      <c r="A3" s="372" t="s">
        <v>84</v>
      </c>
      <c r="B3" s="376"/>
      <c r="C3" s="471" t="s">
        <v>3</v>
      </c>
      <c r="D3" s="471"/>
      <c r="E3" s="471"/>
      <c r="F3" s="471"/>
      <c r="G3" s="471"/>
      <c r="H3" s="471"/>
      <c r="I3" s="471"/>
      <c r="J3" s="472"/>
    </row>
    <row r="4" spans="1:10" ht="48" customHeight="1" thickBot="1" x14ac:dyDescent="0.35">
      <c r="A4" s="377"/>
      <c r="B4" s="378"/>
      <c r="C4" s="183" t="s">
        <v>4</v>
      </c>
      <c r="D4" s="184" t="s">
        <v>5</v>
      </c>
      <c r="E4" s="184" t="s">
        <v>150</v>
      </c>
      <c r="F4" s="185" t="s">
        <v>7</v>
      </c>
      <c r="G4" s="184" t="s">
        <v>8</v>
      </c>
      <c r="H4" s="184" t="s">
        <v>9</v>
      </c>
      <c r="I4" s="185" t="s">
        <v>10</v>
      </c>
      <c r="J4" s="186" t="s">
        <v>11</v>
      </c>
    </row>
    <row r="5" spans="1:10" ht="31.5" customHeight="1" x14ac:dyDescent="0.3">
      <c r="A5" s="465" t="s">
        <v>85</v>
      </c>
      <c r="B5" s="187" t="s">
        <v>13</v>
      </c>
      <c r="C5" s="188">
        <v>665</v>
      </c>
      <c r="D5" s="188">
        <v>12</v>
      </c>
      <c r="E5" s="57" t="s">
        <v>14</v>
      </c>
      <c r="F5" s="188">
        <v>9</v>
      </c>
      <c r="G5" s="57" t="s">
        <v>14</v>
      </c>
      <c r="H5" s="57" t="s">
        <v>14</v>
      </c>
      <c r="I5" s="189">
        <v>55</v>
      </c>
      <c r="J5" s="190">
        <f>SUM(C5:I5)</f>
        <v>741</v>
      </c>
    </row>
    <row r="6" spans="1:10" ht="31.5" customHeight="1" x14ac:dyDescent="0.3">
      <c r="A6" s="395"/>
      <c r="B6" s="191" t="s">
        <v>86</v>
      </c>
      <c r="C6" s="192">
        <f t="shared" ref="C6:J6" si="0">C5/C$42</f>
        <v>0.41330018645121192</v>
      </c>
      <c r="D6" s="192">
        <f t="shared" si="0"/>
        <v>7.5949367088607597E-2</v>
      </c>
      <c r="E6" s="62" t="s">
        <v>16</v>
      </c>
      <c r="F6" s="192">
        <f t="shared" si="0"/>
        <v>3.3333333333333333E-2</v>
      </c>
      <c r="G6" s="62" t="s">
        <v>16</v>
      </c>
      <c r="H6" s="62" t="s">
        <v>16</v>
      </c>
      <c r="I6" s="193">
        <f t="shared" si="0"/>
        <v>0.12910798122065728</v>
      </c>
      <c r="J6" s="194">
        <f t="shared" si="0"/>
        <v>0.30085261875761266</v>
      </c>
    </row>
    <row r="7" spans="1:10" ht="31.5" customHeight="1" x14ac:dyDescent="0.3">
      <c r="A7" s="465" t="s">
        <v>87</v>
      </c>
      <c r="B7" s="195" t="s">
        <v>13</v>
      </c>
      <c r="C7" s="196">
        <v>201</v>
      </c>
      <c r="D7" s="196">
        <v>37</v>
      </c>
      <c r="E7" s="67" t="s">
        <v>14</v>
      </c>
      <c r="F7" s="196">
        <v>2</v>
      </c>
      <c r="G7" s="67" t="s">
        <v>14</v>
      </c>
      <c r="H7" s="67" t="s">
        <v>14</v>
      </c>
      <c r="I7" s="197">
        <v>15</v>
      </c>
      <c r="J7" s="198">
        <f>SUM(C7:I7)</f>
        <v>255</v>
      </c>
    </row>
    <row r="8" spans="1:10" ht="31.5" customHeight="1" x14ac:dyDescent="0.3">
      <c r="A8" s="395"/>
      <c r="B8" s="191" t="s">
        <v>86</v>
      </c>
      <c r="C8" s="192">
        <f t="shared" ref="C8:J8" si="1">C7/C$42</f>
        <v>0.12492231199502797</v>
      </c>
      <c r="D8" s="192">
        <f t="shared" si="1"/>
        <v>0.23417721518987342</v>
      </c>
      <c r="E8" s="62" t="s">
        <v>16</v>
      </c>
      <c r="F8" s="192">
        <f t="shared" si="1"/>
        <v>7.4074074074074077E-3</v>
      </c>
      <c r="G8" s="62" t="s">
        <v>16</v>
      </c>
      <c r="H8" s="62" t="s">
        <v>16</v>
      </c>
      <c r="I8" s="193">
        <f t="shared" si="1"/>
        <v>3.5211267605633804E-2</v>
      </c>
      <c r="J8" s="194">
        <f t="shared" si="1"/>
        <v>0.10353227771010962</v>
      </c>
    </row>
    <row r="9" spans="1:10" ht="31.5" customHeight="1" x14ac:dyDescent="0.3">
      <c r="A9" s="395" t="s">
        <v>88</v>
      </c>
      <c r="B9" s="195" t="s">
        <v>13</v>
      </c>
      <c r="C9" s="196">
        <v>286</v>
      </c>
      <c r="D9" s="196">
        <v>32</v>
      </c>
      <c r="E9" s="67" t="s">
        <v>14</v>
      </c>
      <c r="F9" s="196">
        <v>12</v>
      </c>
      <c r="G9" s="67" t="s">
        <v>14</v>
      </c>
      <c r="H9" s="67" t="s">
        <v>14</v>
      </c>
      <c r="I9" s="197">
        <v>61</v>
      </c>
      <c r="J9" s="198">
        <f>SUM(C9:I9)</f>
        <v>391</v>
      </c>
    </row>
    <row r="10" spans="1:10" ht="31.5" customHeight="1" x14ac:dyDescent="0.3">
      <c r="A10" s="395"/>
      <c r="B10" s="191" t="s">
        <v>86</v>
      </c>
      <c r="C10" s="192">
        <f t="shared" ref="C10:J10" si="2">C9/C$42</f>
        <v>0.17775015537600994</v>
      </c>
      <c r="D10" s="192">
        <f t="shared" si="2"/>
        <v>0.20253164556962025</v>
      </c>
      <c r="E10" s="62" t="s">
        <v>16</v>
      </c>
      <c r="F10" s="192">
        <f t="shared" si="2"/>
        <v>4.4444444444444446E-2</v>
      </c>
      <c r="G10" s="62" t="s">
        <v>16</v>
      </c>
      <c r="H10" s="62" t="s">
        <v>16</v>
      </c>
      <c r="I10" s="193">
        <f t="shared" si="2"/>
        <v>0.14319248826291081</v>
      </c>
      <c r="J10" s="194">
        <f t="shared" si="2"/>
        <v>0.15874949248883474</v>
      </c>
    </row>
    <row r="11" spans="1:10" ht="31.5" customHeight="1" x14ac:dyDescent="0.3">
      <c r="A11" s="395" t="s">
        <v>89</v>
      </c>
      <c r="B11" s="195" t="s">
        <v>13</v>
      </c>
      <c r="C11" s="196">
        <v>334</v>
      </c>
      <c r="D11" s="196">
        <v>32</v>
      </c>
      <c r="E11" s="67" t="s">
        <v>14</v>
      </c>
      <c r="F11" s="196">
        <v>7</v>
      </c>
      <c r="G11" s="67" t="s">
        <v>14</v>
      </c>
      <c r="H11" s="67" t="s">
        <v>14</v>
      </c>
      <c r="I11" s="197">
        <v>25</v>
      </c>
      <c r="J11" s="198">
        <f>SUM(C11:I11)</f>
        <v>398</v>
      </c>
    </row>
    <row r="12" spans="1:10" ht="31.5" customHeight="1" x14ac:dyDescent="0.3">
      <c r="A12" s="395"/>
      <c r="B12" s="191" t="s">
        <v>86</v>
      </c>
      <c r="C12" s="192">
        <f t="shared" ref="C12:J12" si="3">C11/C$42</f>
        <v>0.20758234928527036</v>
      </c>
      <c r="D12" s="192">
        <f t="shared" si="3"/>
        <v>0.20253164556962025</v>
      </c>
      <c r="E12" s="62" t="s">
        <v>16</v>
      </c>
      <c r="F12" s="192">
        <f t="shared" si="3"/>
        <v>2.5925925925925925E-2</v>
      </c>
      <c r="G12" s="62" t="s">
        <v>16</v>
      </c>
      <c r="H12" s="62" t="s">
        <v>16</v>
      </c>
      <c r="I12" s="193">
        <f t="shared" si="3"/>
        <v>5.8685446009389672E-2</v>
      </c>
      <c r="J12" s="194">
        <f t="shared" si="3"/>
        <v>0.16159155501421033</v>
      </c>
    </row>
    <row r="13" spans="1:10" ht="31.5" customHeight="1" x14ac:dyDescent="0.3">
      <c r="A13" s="395" t="s">
        <v>90</v>
      </c>
      <c r="B13" s="195" t="s">
        <v>13</v>
      </c>
      <c r="C13" s="199">
        <v>496</v>
      </c>
      <c r="D13" s="199">
        <v>9</v>
      </c>
      <c r="E13" s="67" t="s">
        <v>14</v>
      </c>
      <c r="F13" s="199">
        <v>32</v>
      </c>
      <c r="G13" s="67" t="s">
        <v>14</v>
      </c>
      <c r="H13" s="67" t="s">
        <v>14</v>
      </c>
      <c r="I13" s="200">
        <v>154</v>
      </c>
      <c r="J13" s="201">
        <f>SUM(C13:I13)</f>
        <v>691</v>
      </c>
    </row>
    <row r="14" spans="1:10" ht="31.5" customHeight="1" x14ac:dyDescent="0.3">
      <c r="A14" s="395"/>
      <c r="B14" s="191" t="s">
        <v>86</v>
      </c>
      <c r="C14" s="192">
        <f t="shared" ref="C14:J14" si="4">C13/C$42</f>
        <v>0.30826600372902424</v>
      </c>
      <c r="D14" s="192">
        <f t="shared" si="4"/>
        <v>5.6962025316455694E-2</v>
      </c>
      <c r="E14" s="62" t="s">
        <v>16</v>
      </c>
      <c r="F14" s="192">
        <f t="shared" si="4"/>
        <v>0.11851851851851852</v>
      </c>
      <c r="G14" s="62" t="s">
        <v>16</v>
      </c>
      <c r="H14" s="62" t="s">
        <v>16</v>
      </c>
      <c r="I14" s="193">
        <f t="shared" si="4"/>
        <v>0.36150234741784038</v>
      </c>
      <c r="J14" s="194">
        <f t="shared" si="4"/>
        <v>0.28055217214778727</v>
      </c>
    </row>
    <row r="15" spans="1:10" ht="31.5" customHeight="1" x14ac:dyDescent="0.3">
      <c r="A15" s="395" t="s">
        <v>91</v>
      </c>
      <c r="B15" s="195" t="s">
        <v>13</v>
      </c>
      <c r="C15" s="196">
        <v>93</v>
      </c>
      <c r="D15" s="196">
        <v>9</v>
      </c>
      <c r="E15" s="67" t="s">
        <v>14</v>
      </c>
      <c r="F15" s="196">
        <v>11</v>
      </c>
      <c r="G15" s="67" t="s">
        <v>14</v>
      </c>
      <c r="H15" s="67" t="s">
        <v>14</v>
      </c>
      <c r="I15" s="197">
        <v>253</v>
      </c>
      <c r="J15" s="198">
        <f>SUM(C15:I15)</f>
        <v>366</v>
      </c>
    </row>
    <row r="16" spans="1:10" ht="31.5" customHeight="1" x14ac:dyDescent="0.3">
      <c r="A16" s="395"/>
      <c r="B16" s="191" t="s">
        <v>86</v>
      </c>
      <c r="C16" s="192">
        <f t="shared" ref="C16:J16" si="5">C15/C$42</f>
        <v>5.7799875699192045E-2</v>
      </c>
      <c r="D16" s="192">
        <f t="shared" si="5"/>
        <v>5.6962025316455694E-2</v>
      </c>
      <c r="E16" s="62" t="s">
        <v>16</v>
      </c>
      <c r="F16" s="192">
        <f t="shared" si="5"/>
        <v>4.0740740740740744E-2</v>
      </c>
      <c r="G16" s="62" t="s">
        <v>16</v>
      </c>
      <c r="H16" s="62" t="s">
        <v>16</v>
      </c>
      <c r="I16" s="193">
        <f t="shared" si="5"/>
        <v>0.5938967136150235</v>
      </c>
      <c r="J16" s="194">
        <f t="shared" si="5"/>
        <v>0.14859926918392205</v>
      </c>
    </row>
    <row r="17" spans="1:10" ht="31.5" customHeight="1" x14ac:dyDescent="0.3">
      <c r="A17" s="395" t="s">
        <v>92</v>
      </c>
      <c r="B17" s="195" t="s">
        <v>13</v>
      </c>
      <c r="C17" s="196">
        <v>164</v>
      </c>
      <c r="D17" s="196">
        <v>6</v>
      </c>
      <c r="E17" s="67" t="s">
        <v>14</v>
      </c>
      <c r="F17" s="196">
        <v>19</v>
      </c>
      <c r="G17" s="67" t="s">
        <v>14</v>
      </c>
      <c r="H17" s="67" t="s">
        <v>14</v>
      </c>
      <c r="I17" s="197">
        <v>20</v>
      </c>
      <c r="J17" s="198">
        <f>SUM(C17:I17)</f>
        <v>209</v>
      </c>
    </row>
    <row r="18" spans="1:10" ht="31.5" customHeight="1" x14ac:dyDescent="0.3">
      <c r="A18" s="395"/>
      <c r="B18" s="191" t="s">
        <v>86</v>
      </c>
      <c r="C18" s="192">
        <f t="shared" ref="C18:J18" si="6">C17/C$42</f>
        <v>0.1019266625233064</v>
      </c>
      <c r="D18" s="192">
        <f t="shared" si="6"/>
        <v>3.7974683544303799E-2</v>
      </c>
      <c r="E18" s="62" t="s">
        <v>16</v>
      </c>
      <c r="F18" s="192">
        <f t="shared" si="6"/>
        <v>7.0370370370370375E-2</v>
      </c>
      <c r="G18" s="62" t="s">
        <v>16</v>
      </c>
      <c r="H18" s="62" t="s">
        <v>16</v>
      </c>
      <c r="I18" s="193">
        <f t="shared" si="6"/>
        <v>4.6948356807511735E-2</v>
      </c>
      <c r="J18" s="194">
        <f t="shared" si="6"/>
        <v>8.4855866829070245E-2</v>
      </c>
    </row>
    <row r="19" spans="1:10" ht="31.5" customHeight="1" x14ac:dyDescent="0.3">
      <c r="A19" s="395" t="s">
        <v>93</v>
      </c>
      <c r="B19" s="195" t="s">
        <v>13</v>
      </c>
      <c r="C19" s="196">
        <v>5</v>
      </c>
      <c r="D19" s="196">
        <v>4</v>
      </c>
      <c r="E19" s="67" t="s">
        <v>14</v>
      </c>
      <c r="F19" s="196">
        <v>1</v>
      </c>
      <c r="G19" s="67" t="s">
        <v>14</v>
      </c>
      <c r="H19" s="67" t="s">
        <v>14</v>
      </c>
      <c r="I19" s="197">
        <v>0</v>
      </c>
      <c r="J19" s="198">
        <f>SUM(C19:I19)</f>
        <v>10</v>
      </c>
    </row>
    <row r="20" spans="1:10" ht="31.5" customHeight="1" x14ac:dyDescent="0.3">
      <c r="A20" s="395"/>
      <c r="B20" s="191" t="s">
        <v>86</v>
      </c>
      <c r="C20" s="192">
        <f t="shared" ref="C20:J20" si="7">C19/C$42</f>
        <v>3.1075201988812928E-3</v>
      </c>
      <c r="D20" s="192">
        <f t="shared" si="7"/>
        <v>2.5316455696202531E-2</v>
      </c>
      <c r="E20" s="62" t="s">
        <v>16</v>
      </c>
      <c r="F20" s="192">
        <f t="shared" si="7"/>
        <v>3.7037037037037038E-3</v>
      </c>
      <c r="G20" s="62" t="s">
        <v>16</v>
      </c>
      <c r="H20" s="62" t="s">
        <v>16</v>
      </c>
      <c r="I20" s="193">
        <f t="shared" si="7"/>
        <v>0</v>
      </c>
      <c r="J20" s="194">
        <f t="shared" si="7"/>
        <v>4.0600893219650833E-3</v>
      </c>
    </row>
    <row r="21" spans="1:10" ht="31.5" customHeight="1" x14ac:dyDescent="0.3">
      <c r="A21" s="395" t="s">
        <v>94</v>
      </c>
      <c r="B21" s="195" t="s">
        <v>13</v>
      </c>
      <c r="C21" s="196">
        <v>65</v>
      </c>
      <c r="D21" s="196">
        <v>3</v>
      </c>
      <c r="E21" s="67" t="s">
        <v>14</v>
      </c>
      <c r="F21" s="196">
        <v>39</v>
      </c>
      <c r="G21" s="67" t="s">
        <v>14</v>
      </c>
      <c r="H21" s="67" t="s">
        <v>14</v>
      </c>
      <c r="I21" s="197">
        <v>25</v>
      </c>
      <c r="J21" s="198">
        <f>SUM(C21:I21)</f>
        <v>132</v>
      </c>
    </row>
    <row r="22" spans="1:10" ht="31.5" customHeight="1" x14ac:dyDescent="0.3">
      <c r="A22" s="395"/>
      <c r="B22" s="191" t="s">
        <v>86</v>
      </c>
      <c r="C22" s="192">
        <f t="shared" ref="C22:J22" si="8">C21/C$42</f>
        <v>4.0397762585456805E-2</v>
      </c>
      <c r="D22" s="192">
        <f t="shared" si="8"/>
        <v>1.8987341772151899E-2</v>
      </c>
      <c r="E22" s="62" t="s">
        <v>16</v>
      </c>
      <c r="F22" s="192">
        <f t="shared" si="8"/>
        <v>0.14444444444444443</v>
      </c>
      <c r="G22" s="62" t="s">
        <v>16</v>
      </c>
      <c r="H22" s="62" t="s">
        <v>16</v>
      </c>
      <c r="I22" s="193">
        <f t="shared" si="8"/>
        <v>5.8685446009389672E-2</v>
      </c>
      <c r="J22" s="194">
        <f t="shared" si="8"/>
        <v>5.3593179049939099E-2</v>
      </c>
    </row>
    <row r="23" spans="1:10" ht="31.5" customHeight="1" x14ac:dyDescent="0.3">
      <c r="A23" s="395" t="s">
        <v>95</v>
      </c>
      <c r="B23" s="195" t="s">
        <v>13</v>
      </c>
      <c r="C23" s="196">
        <v>38</v>
      </c>
      <c r="D23" s="196">
        <v>12</v>
      </c>
      <c r="E23" s="67" t="s">
        <v>14</v>
      </c>
      <c r="F23" s="196">
        <v>4</v>
      </c>
      <c r="G23" s="67" t="s">
        <v>14</v>
      </c>
      <c r="H23" s="67" t="s">
        <v>14</v>
      </c>
      <c r="I23" s="197">
        <v>15</v>
      </c>
      <c r="J23" s="198">
        <f>SUM(C23:I23)</f>
        <v>69</v>
      </c>
    </row>
    <row r="24" spans="1:10" ht="31.5" customHeight="1" x14ac:dyDescent="0.3">
      <c r="A24" s="395"/>
      <c r="B24" s="191" t="s">
        <v>86</v>
      </c>
      <c r="C24" s="192">
        <f t="shared" ref="C24:J24" si="9">C23/C$42</f>
        <v>2.3617153511497825E-2</v>
      </c>
      <c r="D24" s="192">
        <f t="shared" si="9"/>
        <v>7.5949367088607597E-2</v>
      </c>
      <c r="E24" s="62" t="s">
        <v>16</v>
      </c>
      <c r="F24" s="192">
        <f t="shared" si="9"/>
        <v>1.4814814814814815E-2</v>
      </c>
      <c r="G24" s="62" t="s">
        <v>16</v>
      </c>
      <c r="H24" s="62" t="s">
        <v>16</v>
      </c>
      <c r="I24" s="193">
        <f t="shared" si="9"/>
        <v>3.5211267605633804E-2</v>
      </c>
      <c r="J24" s="194">
        <f t="shared" si="9"/>
        <v>2.8014616321559074E-2</v>
      </c>
    </row>
    <row r="25" spans="1:10" ht="31.5" customHeight="1" x14ac:dyDescent="0.3">
      <c r="A25" s="395" t="s">
        <v>96</v>
      </c>
      <c r="B25" s="195" t="s">
        <v>13</v>
      </c>
      <c r="C25" s="196">
        <v>96</v>
      </c>
      <c r="D25" s="196">
        <v>3</v>
      </c>
      <c r="E25" s="67" t="s">
        <v>14</v>
      </c>
      <c r="F25" s="196">
        <v>48</v>
      </c>
      <c r="G25" s="67" t="s">
        <v>14</v>
      </c>
      <c r="H25" s="67" t="s">
        <v>14</v>
      </c>
      <c r="I25" s="197">
        <v>73</v>
      </c>
      <c r="J25" s="198">
        <f>SUM(C25:I25)</f>
        <v>220</v>
      </c>
    </row>
    <row r="26" spans="1:10" ht="31.5" customHeight="1" x14ac:dyDescent="0.3">
      <c r="A26" s="395"/>
      <c r="B26" s="191" t="s">
        <v>86</v>
      </c>
      <c r="C26" s="192">
        <f t="shared" ref="C26:J26" si="10">C25/C$42</f>
        <v>5.966438781852082E-2</v>
      </c>
      <c r="D26" s="192">
        <f t="shared" si="10"/>
        <v>1.8987341772151899E-2</v>
      </c>
      <c r="E26" s="62" t="s">
        <v>16</v>
      </c>
      <c r="F26" s="192">
        <f t="shared" si="10"/>
        <v>0.17777777777777778</v>
      </c>
      <c r="G26" s="62" t="s">
        <v>16</v>
      </c>
      <c r="H26" s="62" t="s">
        <v>16</v>
      </c>
      <c r="I26" s="193">
        <f t="shared" si="10"/>
        <v>0.17136150234741784</v>
      </c>
      <c r="J26" s="194">
        <f t="shared" si="10"/>
        <v>8.9321965083231827E-2</v>
      </c>
    </row>
    <row r="27" spans="1:10" ht="31.5" customHeight="1" x14ac:dyDescent="0.3">
      <c r="A27" s="395" t="s">
        <v>97</v>
      </c>
      <c r="B27" s="195" t="s">
        <v>13</v>
      </c>
      <c r="C27" s="199">
        <v>916</v>
      </c>
      <c r="D27" s="199">
        <v>34</v>
      </c>
      <c r="E27" s="67" t="s">
        <v>14</v>
      </c>
      <c r="F27" s="199">
        <v>68</v>
      </c>
      <c r="G27" s="67" t="s">
        <v>14</v>
      </c>
      <c r="H27" s="67" t="s">
        <v>14</v>
      </c>
      <c r="I27" s="200">
        <v>336</v>
      </c>
      <c r="J27" s="201">
        <f>SUM(C27:I27)</f>
        <v>1354</v>
      </c>
    </row>
    <row r="28" spans="1:10" ht="31.5" customHeight="1" x14ac:dyDescent="0.3">
      <c r="A28" s="395"/>
      <c r="B28" s="191" t="s">
        <v>86</v>
      </c>
      <c r="C28" s="192">
        <f t="shared" ref="C28:J28" si="11">C27/C$42</f>
        <v>0.56929770043505279</v>
      </c>
      <c r="D28" s="192">
        <f t="shared" si="11"/>
        <v>0.21518987341772153</v>
      </c>
      <c r="E28" s="62" t="s">
        <v>16</v>
      </c>
      <c r="F28" s="192">
        <f t="shared" si="11"/>
        <v>0.25185185185185183</v>
      </c>
      <c r="G28" s="62" t="s">
        <v>16</v>
      </c>
      <c r="H28" s="62" t="s">
        <v>16</v>
      </c>
      <c r="I28" s="193">
        <f t="shared" si="11"/>
        <v>0.78873239436619713</v>
      </c>
      <c r="J28" s="194">
        <f t="shared" si="11"/>
        <v>0.54973609419407232</v>
      </c>
    </row>
    <row r="29" spans="1:10" ht="31.5" customHeight="1" x14ac:dyDescent="0.3">
      <c r="A29" s="395" t="s">
        <v>98</v>
      </c>
      <c r="B29" s="195" t="s">
        <v>13</v>
      </c>
      <c r="C29" s="196">
        <v>259</v>
      </c>
      <c r="D29" s="196">
        <v>39</v>
      </c>
      <c r="E29" s="67" t="s">
        <v>14</v>
      </c>
      <c r="F29" s="196">
        <v>1</v>
      </c>
      <c r="G29" s="67" t="s">
        <v>14</v>
      </c>
      <c r="H29" s="67" t="s">
        <v>14</v>
      </c>
      <c r="I29" s="197">
        <v>43</v>
      </c>
      <c r="J29" s="198">
        <f>SUM(C29:I29)</f>
        <v>342</v>
      </c>
    </row>
    <row r="30" spans="1:10" ht="31.5" customHeight="1" x14ac:dyDescent="0.3">
      <c r="A30" s="395"/>
      <c r="B30" s="191" t="s">
        <v>86</v>
      </c>
      <c r="C30" s="192">
        <f t="shared" ref="C30:J30" si="12">C29/C$42</f>
        <v>0.16096954630205096</v>
      </c>
      <c r="D30" s="192">
        <f t="shared" si="12"/>
        <v>0.24683544303797469</v>
      </c>
      <c r="E30" s="62" t="s">
        <v>16</v>
      </c>
      <c r="F30" s="192">
        <f t="shared" si="12"/>
        <v>3.7037037037037038E-3</v>
      </c>
      <c r="G30" s="62" t="s">
        <v>16</v>
      </c>
      <c r="H30" s="62" t="s">
        <v>16</v>
      </c>
      <c r="I30" s="193">
        <f t="shared" si="12"/>
        <v>0.10093896713615023</v>
      </c>
      <c r="J30" s="194">
        <f t="shared" si="12"/>
        <v>0.13885505481120586</v>
      </c>
    </row>
    <row r="31" spans="1:10" ht="31.5" customHeight="1" x14ac:dyDescent="0.3">
      <c r="A31" s="395" t="s">
        <v>99</v>
      </c>
      <c r="B31" s="195" t="s">
        <v>13</v>
      </c>
      <c r="C31" s="196">
        <v>318</v>
      </c>
      <c r="D31" s="196">
        <v>0</v>
      </c>
      <c r="E31" s="67" t="s">
        <v>14</v>
      </c>
      <c r="F31" s="196">
        <v>2</v>
      </c>
      <c r="G31" s="67" t="s">
        <v>14</v>
      </c>
      <c r="H31" s="67" t="s">
        <v>14</v>
      </c>
      <c r="I31" s="197">
        <v>18</v>
      </c>
      <c r="J31" s="198">
        <f>SUM(C31:I31)</f>
        <v>338</v>
      </c>
    </row>
    <row r="32" spans="1:10" ht="31.5" customHeight="1" x14ac:dyDescent="0.3">
      <c r="A32" s="395"/>
      <c r="B32" s="191" t="s">
        <v>86</v>
      </c>
      <c r="C32" s="192">
        <f t="shared" ref="C32:J32" si="13">C31/C$42</f>
        <v>0.19763828464885022</v>
      </c>
      <c r="D32" s="192">
        <f t="shared" si="13"/>
        <v>0</v>
      </c>
      <c r="E32" s="62" t="s">
        <v>16</v>
      </c>
      <c r="F32" s="192">
        <f t="shared" si="13"/>
        <v>7.4074074074074077E-3</v>
      </c>
      <c r="G32" s="62" t="s">
        <v>16</v>
      </c>
      <c r="H32" s="62" t="s">
        <v>16</v>
      </c>
      <c r="I32" s="193">
        <f t="shared" si="13"/>
        <v>4.2253521126760563E-2</v>
      </c>
      <c r="J32" s="194">
        <f t="shared" si="13"/>
        <v>0.1372310190824198</v>
      </c>
    </row>
    <row r="33" spans="1:10" ht="31.5" customHeight="1" x14ac:dyDescent="0.3">
      <c r="A33" s="395" t="s">
        <v>100</v>
      </c>
      <c r="B33" s="195" t="s">
        <v>13</v>
      </c>
      <c r="C33" s="196">
        <v>19</v>
      </c>
      <c r="D33" s="196">
        <v>15</v>
      </c>
      <c r="E33" s="67" t="s">
        <v>14</v>
      </c>
      <c r="F33" s="196">
        <v>0</v>
      </c>
      <c r="G33" s="67" t="s">
        <v>14</v>
      </c>
      <c r="H33" s="67" t="s">
        <v>14</v>
      </c>
      <c r="I33" s="197">
        <v>20</v>
      </c>
      <c r="J33" s="198">
        <f>SUM(C33:I33)</f>
        <v>54</v>
      </c>
    </row>
    <row r="34" spans="1:10" ht="31.5" customHeight="1" x14ac:dyDescent="0.3">
      <c r="A34" s="395"/>
      <c r="B34" s="191" t="s">
        <v>86</v>
      </c>
      <c r="C34" s="192">
        <f t="shared" ref="C34:J34" si="14">C33/C$42</f>
        <v>1.1808576755748913E-2</v>
      </c>
      <c r="D34" s="192">
        <f t="shared" si="14"/>
        <v>9.49367088607595E-2</v>
      </c>
      <c r="E34" s="62" t="s">
        <v>16</v>
      </c>
      <c r="F34" s="192">
        <f t="shared" si="14"/>
        <v>0</v>
      </c>
      <c r="G34" s="62" t="s">
        <v>16</v>
      </c>
      <c r="H34" s="62" t="s">
        <v>16</v>
      </c>
      <c r="I34" s="193">
        <f t="shared" si="14"/>
        <v>4.6948356807511735E-2</v>
      </c>
      <c r="J34" s="194">
        <f t="shared" si="14"/>
        <v>2.192448233861145E-2</v>
      </c>
    </row>
    <row r="35" spans="1:10" ht="31.5" customHeight="1" x14ac:dyDescent="0.3">
      <c r="A35" s="395" t="s">
        <v>101</v>
      </c>
      <c r="B35" s="195" t="s">
        <v>13</v>
      </c>
      <c r="C35" s="196">
        <v>42</v>
      </c>
      <c r="D35" s="196">
        <v>6</v>
      </c>
      <c r="E35" s="67" t="s">
        <v>14</v>
      </c>
      <c r="F35" s="196">
        <v>2</v>
      </c>
      <c r="G35" s="67" t="s">
        <v>14</v>
      </c>
      <c r="H35" s="67" t="s">
        <v>14</v>
      </c>
      <c r="I35" s="197">
        <v>11</v>
      </c>
      <c r="J35" s="198">
        <f>SUM(C35:I35)</f>
        <v>61</v>
      </c>
    </row>
    <row r="36" spans="1:10" ht="31.5" customHeight="1" x14ac:dyDescent="0.3">
      <c r="A36" s="395"/>
      <c r="B36" s="191" t="s">
        <v>86</v>
      </c>
      <c r="C36" s="192">
        <f t="shared" ref="C36:J36" si="15">C35/C$42</f>
        <v>2.610316967060286E-2</v>
      </c>
      <c r="D36" s="192">
        <f t="shared" si="15"/>
        <v>3.7974683544303799E-2</v>
      </c>
      <c r="E36" s="62" t="s">
        <v>16</v>
      </c>
      <c r="F36" s="192">
        <f t="shared" si="15"/>
        <v>7.4074074074074077E-3</v>
      </c>
      <c r="G36" s="62" t="s">
        <v>16</v>
      </c>
      <c r="H36" s="62" t="s">
        <v>16</v>
      </c>
      <c r="I36" s="193">
        <f t="shared" si="15"/>
        <v>2.5821596244131457E-2</v>
      </c>
      <c r="J36" s="194">
        <f t="shared" si="15"/>
        <v>2.4766544863987008E-2</v>
      </c>
    </row>
    <row r="37" spans="1:10" ht="31.5" customHeight="1" x14ac:dyDescent="0.3">
      <c r="A37" s="395" t="s">
        <v>102</v>
      </c>
      <c r="B37" s="195" t="s">
        <v>13</v>
      </c>
      <c r="C37" s="196">
        <v>20</v>
      </c>
      <c r="D37" s="196">
        <v>6</v>
      </c>
      <c r="E37" s="67" t="s">
        <v>14</v>
      </c>
      <c r="F37" s="196">
        <v>2</v>
      </c>
      <c r="G37" s="67" t="s">
        <v>14</v>
      </c>
      <c r="H37" s="67" t="s">
        <v>14</v>
      </c>
      <c r="I37" s="197">
        <v>12</v>
      </c>
      <c r="J37" s="198">
        <f>SUM(C37:I37)</f>
        <v>40</v>
      </c>
    </row>
    <row r="38" spans="1:10" ht="31.5" customHeight="1" x14ac:dyDescent="0.3">
      <c r="A38" s="395"/>
      <c r="B38" s="191" t="s">
        <v>86</v>
      </c>
      <c r="C38" s="192">
        <f t="shared" ref="C38:J38" si="16">C37/C$42</f>
        <v>1.2430080795525171E-2</v>
      </c>
      <c r="D38" s="192">
        <f t="shared" si="16"/>
        <v>3.7974683544303799E-2</v>
      </c>
      <c r="E38" s="62" t="s">
        <v>16</v>
      </c>
      <c r="F38" s="192">
        <f t="shared" si="16"/>
        <v>7.4074074074074077E-3</v>
      </c>
      <c r="G38" s="62" t="s">
        <v>16</v>
      </c>
      <c r="H38" s="62" t="s">
        <v>16</v>
      </c>
      <c r="I38" s="193">
        <f t="shared" si="16"/>
        <v>2.8169014084507043E-2</v>
      </c>
      <c r="J38" s="194">
        <f t="shared" si="16"/>
        <v>1.6240357287860333E-2</v>
      </c>
    </row>
    <row r="39" spans="1:10" ht="31.5" customHeight="1" x14ac:dyDescent="0.3">
      <c r="A39" s="395" t="s">
        <v>103</v>
      </c>
      <c r="B39" s="195" t="s">
        <v>13</v>
      </c>
      <c r="C39" s="196">
        <v>74</v>
      </c>
      <c r="D39" s="196">
        <v>20</v>
      </c>
      <c r="E39" s="67" t="s">
        <v>14</v>
      </c>
      <c r="F39" s="196">
        <v>28</v>
      </c>
      <c r="G39" s="67" t="s">
        <v>14</v>
      </c>
      <c r="H39" s="67" t="s">
        <v>14</v>
      </c>
      <c r="I39" s="197">
        <v>42</v>
      </c>
      <c r="J39" s="198">
        <f>SUM(C39:I39)</f>
        <v>164</v>
      </c>
    </row>
    <row r="40" spans="1:10" ht="31.5" customHeight="1" thickBot="1" x14ac:dyDescent="0.35">
      <c r="A40" s="391"/>
      <c r="B40" s="202" t="s">
        <v>86</v>
      </c>
      <c r="C40" s="203">
        <f t="shared" ref="C40:J40" si="17">C39/C$42</f>
        <v>4.5991298943443129E-2</v>
      </c>
      <c r="D40" s="203">
        <f t="shared" si="17"/>
        <v>0.12658227848101267</v>
      </c>
      <c r="E40" s="204" t="s">
        <v>16</v>
      </c>
      <c r="F40" s="203">
        <f t="shared" si="17"/>
        <v>0.1037037037037037</v>
      </c>
      <c r="G40" s="204" t="s">
        <v>16</v>
      </c>
      <c r="H40" s="204" t="s">
        <v>16</v>
      </c>
      <c r="I40" s="205">
        <f t="shared" si="17"/>
        <v>9.8591549295774641E-2</v>
      </c>
      <c r="J40" s="206">
        <f t="shared" si="17"/>
        <v>6.658546488022736E-2</v>
      </c>
    </row>
    <row r="41" spans="1:10" ht="31.5" customHeight="1" thickBot="1" x14ac:dyDescent="0.35">
      <c r="A41" s="83"/>
      <c r="B41" s="207"/>
      <c r="C41" s="208"/>
      <c r="D41" s="208"/>
      <c r="E41" s="208"/>
      <c r="F41" s="208"/>
      <c r="G41" s="208"/>
      <c r="H41" s="208"/>
      <c r="I41" s="208"/>
      <c r="J41" s="208"/>
    </row>
    <row r="42" spans="1:10" ht="60.75" customHeight="1" thickBot="1" x14ac:dyDescent="0.35">
      <c r="A42" s="209" t="s">
        <v>104</v>
      </c>
      <c r="B42" s="210" t="s">
        <v>13</v>
      </c>
      <c r="C42" s="211">
        <v>1609</v>
      </c>
      <c r="D42" s="211">
        <v>158</v>
      </c>
      <c r="E42" s="211" t="s">
        <v>14</v>
      </c>
      <c r="F42" s="211">
        <v>270</v>
      </c>
      <c r="G42" s="211" t="s">
        <v>14</v>
      </c>
      <c r="H42" s="211" t="s">
        <v>14</v>
      </c>
      <c r="I42" s="212">
        <v>426</v>
      </c>
      <c r="J42" s="213">
        <f>SUM(C42:I42)</f>
        <v>2463</v>
      </c>
    </row>
    <row r="43" spans="1:10" ht="16.5" customHeight="1" thickBot="1" x14ac:dyDescent="0.35">
      <c r="A43" s="214"/>
      <c r="B43" s="215"/>
      <c r="C43" s="216"/>
      <c r="D43" s="216"/>
      <c r="E43" s="216"/>
      <c r="F43" s="216"/>
      <c r="G43" s="216"/>
      <c r="H43" s="216"/>
      <c r="I43" s="216"/>
      <c r="J43" s="216"/>
    </row>
    <row r="44" spans="1:10" ht="39" customHeight="1" thickBot="1" x14ac:dyDescent="0.35">
      <c r="A44" s="217" t="s">
        <v>30</v>
      </c>
      <c r="B44" s="7" t="s">
        <v>13</v>
      </c>
      <c r="C44" s="151">
        <f>+C45-C42</f>
        <v>304</v>
      </c>
      <c r="D44" s="56">
        <f t="shared" ref="D44:I44" si="18">+D45-D42</f>
        <v>4927</v>
      </c>
      <c r="E44" s="56">
        <v>255</v>
      </c>
      <c r="F44" s="56">
        <f t="shared" si="18"/>
        <v>18</v>
      </c>
      <c r="G44" s="56" t="s">
        <v>14</v>
      </c>
      <c r="H44" s="56" t="s">
        <v>14</v>
      </c>
      <c r="I44" s="56">
        <f t="shared" si="18"/>
        <v>37</v>
      </c>
      <c r="J44" s="56">
        <f t="shared" ref="J44" si="19">J45-J42</f>
        <v>5541</v>
      </c>
    </row>
    <row r="45" spans="1:10" ht="39" customHeight="1" thickBot="1" x14ac:dyDescent="0.35">
      <c r="A45" s="164" t="s">
        <v>31</v>
      </c>
      <c r="B45" s="218" t="s">
        <v>13</v>
      </c>
      <c r="C45" s="219">
        <v>1913</v>
      </c>
      <c r="D45" s="507">
        <v>5085</v>
      </c>
      <c r="E45" s="507">
        <v>255</v>
      </c>
      <c r="F45" s="507">
        <v>288</v>
      </c>
      <c r="G45" s="507" t="s">
        <v>14</v>
      </c>
      <c r="H45" s="507" t="s">
        <v>14</v>
      </c>
      <c r="I45" s="508">
        <v>463</v>
      </c>
      <c r="J45" s="507">
        <f>SUM(C45:I45)</f>
        <v>8004</v>
      </c>
    </row>
    <row r="46" spans="1:10" ht="39" customHeight="1" thickBot="1" x14ac:dyDescent="0.35">
      <c r="A46" s="221"/>
      <c r="B46" s="23"/>
      <c r="C46" s="37"/>
      <c r="D46" s="37"/>
      <c r="E46" s="37"/>
      <c r="F46" s="37"/>
      <c r="G46" s="37"/>
      <c r="H46" s="37"/>
      <c r="I46" s="37"/>
      <c r="J46" s="37"/>
    </row>
    <row r="47" spans="1:10" ht="35.25" customHeight="1" x14ac:dyDescent="0.3">
      <c r="A47" s="339" t="s">
        <v>32</v>
      </c>
      <c r="B47" s="340"/>
      <c r="C47" s="38"/>
      <c r="D47" s="39"/>
      <c r="E47" s="39"/>
      <c r="F47" s="39"/>
      <c r="G47" s="39"/>
      <c r="H47" s="39"/>
      <c r="I47" s="39"/>
      <c r="J47" s="40"/>
    </row>
    <row r="48" spans="1:10" ht="35.25" customHeight="1" x14ac:dyDescent="0.3">
      <c r="A48" s="357" t="s">
        <v>33</v>
      </c>
      <c r="B48" s="468"/>
      <c r="C48" s="222">
        <v>3</v>
      </c>
      <c r="D48" s="42">
        <v>2</v>
      </c>
      <c r="E48" s="223">
        <v>0</v>
      </c>
      <c r="F48" s="42">
        <v>1</v>
      </c>
      <c r="G48" s="42">
        <v>0</v>
      </c>
      <c r="H48" s="42">
        <v>0</v>
      </c>
      <c r="I48" s="42">
        <v>3</v>
      </c>
      <c r="J48" s="43">
        <f>SUM(C48:I48)</f>
        <v>9</v>
      </c>
    </row>
    <row r="49" spans="1:10" ht="35.25" customHeight="1" thickBot="1" x14ac:dyDescent="0.35">
      <c r="A49" s="359" t="s">
        <v>34</v>
      </c>
      <c r="B49" s="466"/>
      <c r="C49" s="224">
        <v>3</v>
      </c>
      <c r="D49" s="45">
        <v>12</v>
      </c>
      <c r="E49" s="45">
        <v>1</v>
      </c>
      <c r="F49" s="45">
        <v>1</v>
      </c>
      <c r="G49" s="45">
        <v>0</v>
      </c>
      <c r="H49" s="45">
        <v>1</v>
      </c>
      <c r="I49" s="46">
        <v>3</v>
      </c>
      <c r="J49" s="47">
        <f>SUM(C49:I49)</f>
        <v>21</v>
      </c>
    </row>
    <row r="50" spans="1:10" ht="21.75" customHeight="1" x14ac:dyDescent="0.3">
      <c r="A50" s="48" t="s">
        <v>35</v>
      </c>
      <c r="B50" s="150"/>
      <c r="C50" s="48"/>
      <c r="D50" s="48"/>
      <c r="E50" s="48"/>
      <c r="F50" s="48"/>
      <c r="G50" s="48"/>
      <c r="H50" s="48"/>
      <c r="I50" s="48"/>
      <c r="J50" s="48"/>
    </row>
    <row r="51" spans="1:10" x14ac:dyDescent="0.3">
      <c r="A51" s="48"/>
      <c r="B51" s="48"/>
      <c r="C51" s="48"/>
      <c r="D51" s="48"/>
      <c r="E51" s="48"/>
      <c r="F51" s="48"/>
      <c r="G51" s="48"/>
      <c r="H51" s="48"/>
      <c r="I51" s="48"/>
      <c r="J51" s="48"/>
    </row>
    <row r="52" spans="1:10" ht="69" customHeight="1" x14ac:dyDescent="0.3">
      <c r="A52" s="467" t="s">
        <v>105</v>
      </c>
      <c r="B52" s="467"/>
      <c r="C52" s="467"/>
      <c r="D52" s="467"/>
      <c r="E52" s="467"/>
      <c r="F52" s="467"/>
      <c r="G52" s="467"/>
      <c r="H52" s="467"/>
      <c r="I52" s="467"/>
      <c r="J52" s="467"/>
    </row>
    <row r="53" spans="1:10" ht="22.2" customHeight="1" x14ac:dyDescent="0.3">
      <c r="A53" s="361" t="s">
        <v>151</v>
      </c>
      <c r="B53" s="361"/>
      <c r="C53" s="361"/>
      <c r="D53" s="361"/>
      <c r="E53" s="361"/>
      <c r="F53" s="361"/>
      <c r="G53" s="361"/>
      <c r="H53" s="361"/>
      <c r="I53" s="361"/>
      <c r="J53" s="361"/>
    </row>
    <row r="54" spans="1:10" ht="42.6" customHeight="1" x14ac:dyDescent="0.3">
      <c r="A54" s="249"/>
      <c r="B54" s="249"/>
      <c r="C54" s="249"/>
      <c r="D54" s="249"/>
      <c r="E54" s="249"/>
      <c r="F54" s="249"/>
      <c r="G54" s="249"/>
      <c r="H54" s="249"/>
      <c r="I54" s="249"/>
      <c r="J54" s="249"/>
    </row>
  </sheetData>
  <mergeCells count="27">
    <mergeCell ref="A49:B49"/>
    <mergeCell ref="A52:J52"/>
    <mergeCell ref="A53:J53"/>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rintOptions horizontalCentered="1" verticalCentered="1"/>
  <pageMargins left="0.70866141732283472" right="0.70866141732283472" top="0.74803149606299213" bottom="0.74803149606299213" header="0.31496062992125984" footer="0.31496062992125984"/>
  <pageSetup paperSize="8" scale="37"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3E46E-D9BD-4564-8AF1-A31352D367A5}">
  <sheetPr>
    <tabColor rgb="FF00FF00"/>
    <pageSetUpPr fitToPage="1"/>
  </sheetPr>
  <dimension ref="A1:J17"/>
  <sheetViews>
    <sheetView zoomScale="68" zoomScaleNormal="68" workbookViewId="0">
      <selection activeCell="I16" sqref="I16"/>
    </sheetView>
  </sheetViews>
  <sheetFormatPr baseColWidth="10" defaultRowHeight="14.4" x14ac:dyDescent="0.3"/>
  <cols>
    <col min="1" max="1" width="34.33203125" customWidth="1"/>
    <col min="2" max="2" width="10.5546875" customWidth="1"/>
    <col min="3" max="4" width="23" customWidth="1"/>
    <col min="5" max="5" width="27.5546875" customWidth="1"/>
    <col min="6" max="10" width="23" customWidth="1"/>
  </cols>
  <sheetData>
    <row r="1" spans="1:10" ht="46.5" customHeight="1" x14ac:dyDescent="0.3">
      <c r="A1" s="362" t="s">
        <v>106</v>
      </c>
      <c r="B1" s="362"/>
      <c r="C1" s="362"/>
      <c r="D1" s="362"/>
      <c r="E1" s="362"/>
      <c r="F1" s="362"/>
      <c r="G1" s="362"/>
      <c r="H1" s="362"/>
      <c r="I1" s="362"/>
      <c r="J1" s="362"/>
    </row>
    <row r="2" spans="1:10" ht="46.5" customHeight="1" thickBot="1" x14ac:dyDescent="0.35">
      <c r="A2" s="362" t="s">
        <v>107</v>
      </c>
      <c r="B2" s="362"/>
      <c r="C2" s="363"/>
      <c r="D2" s="363"/>
      <c r="E2" s="363"/>
      <c r="F2" s="363"/>
      <c r="G2" s="363"/>
      <c r="H2" s="363"/>
      <c r="I2" s="363"/>
      <c r="J2" s="363"/>
    </row>
    <row r="3" spans="1:10" ht="51.75" customHeight="1" thickBot="1" x14ac:dyDescent="0.35">
      <c r="A3" s="364" t="s">
        <v>108</v>
      </c>
      <c r="B3" s="365"/>
      <c r="C3" s="352" t="s">
        <v>3</v>
      </c>
      <c r="D3" s="352"/>
      <c r="E3" s="352"/>
      <c r="F3" s="352"/>
      <c r="G3" s="352"/>
      <c r="H3" s="352"/>
      <c r="I3" s="352"/>
      <c r="J3" s="353"/>
    </row>
    <row r="4" spans="1:10" ht="48" customHeight="1" thickBot="1" x14ac:dyDescent="0.35">
      <c r="A4" s="366"/>
      <c r="B4" s="367"/>
      <c r="C4" s="225" t="s">
        <v>4</v>
      </c>
      <c r="D4" s="226" t="s">
        <v>5</v>
      </c>
      <c r="E4" s="227" t="s">
        <v>6</v>
      </c>
      <c r="F4" s="227" t="s">
        <v>7</v>
      </c>
      <c r="G4" s="227" t="s">
        <v>8</v>
      </c>
      <c r="H4" s="227" t="s">
        <v>9</v>
      </c>
      <c r="I4" s="228" t="s">
        <v>10</v>
      </c>
      <c r="J4" s="229" t="s">
        <v>11</v>
      </c>
    </row>
    <row r="5" spans="1:10" ht="25.5" customHeight="1" x14ac:dyDescent="0.3">
      <c r="A5" s="368" t="s">
        <v>109</v>
      </c>
      <c r="B5" s="7" t="s">
        <v>13</v>
      </c>
      <c r="C5" s="230">
        <v>9</v>
      </c>
      <c r="D5" s="231">
        <v>0</v>
      </c>
      <c r="E5" s="231">
        <v>0</v>
      </c>
      <c r="F5" s="231">
        <v>0</v>
      </c>
      <c r="G5" s="231" t="s">
        <v>14</v>
      </c>
      <c r="H5" s="231" t="s">
        <v>14</v>
      </c>
      <c r="I5" s="232">
        <v>0</v>
      </c>
      <c r="J5" s="233">
        <f>SUM(C5:I5)</f>
        <v>9</v>
      </c>
    </row>
    <row r="6" spans="1:10" ht="25.5" customHeight="1" x14ac:dyDescent="0.3">
      <c r="A6" s="369"/>
      <c r="B6" s="10" t="s">
        <v>15</v>
      </c>
      <c r="C6" s="158">
        <f>C5/C$9</f>
        <v>1</v>
      </c>
      <c r="D6" s="234" t="s">
        <v>16</v>
      </c>
      <c r="E6" s="234" t="s">
        <v>16</v>
      </c>
      <c r="F6" s="234" t="s">
        <v>16</v>
      </c>
      <c r="G6" s="158" t="s">
        <v>16</v>
      </c>
      <c r="H6" s="158" t="s">
        <v>16</v>
      </c>
      <c r="I6" s="159">
        <f>I5/I$9</f>
        <v>0</v>
      </c>
      <c r="J6" s="235">
        <f>J5/J$9</f>
        <v>0.69230769230769229</v>
      </c>
    </row>
    <row r="7" spans="1:10" ht="25.5" customHeight="1" x14ac:dyDescent="0.3">
      <c r="A7" s="369" t="s">
        <v>110</v>
      </c>
      <c r="B7" s="13" t="s">
        <v>13</v>
      </c>
      <c r="C7" s="236">
        <v>0</v>
      </c>
      <c r="D7" s="236">
        <v>0</v>
      </c>
      <c r="E7" s="236">
        <v>0</v>
      </c>
      <c r="F7" s="236">
        <v>0</v>
      </c>
      <c r="G7" s="236" t="s">
        <v>14</v>
      </c>
      <c r="H7" s="236" t="s">
        <v>14</v>
      </c>
      <c r="I7" s="237">
        <v>4</v>
      </c>
      <c r="J7" s="238">
        <f>SUM(C7:I7)</f>
        <v>4</v>
      </c>
    </row>
    <row r="8" spans="1:10" ht="25.5" customHeight="1" x14ac:dyDescent="0.3">
      <c r="A8" s="369"/>
      <c r="B8" s="10" t="s">
        <v>15</v>
      </c>
      <c r="C8" s="153">
        <f>C7/C$9</f>
        <v>0</v>
      </c>
      <c r="D8" s="11" t="s">
        <v>16</v>
      </c>
      <c r="E8" s="11" t="s">
        <v>16</v>
      </c>
      <c r="F8" s="154" t="s">
        <v>16</v>
      </c>
      <c r="G8" s="154" t="s">
        <v>16</v>
      </c>
      <c r="H8" s="154" t="s">
        <v>16</v>
      </c>
      <c r="I8" s="155">
        <f>I7/I$9</f>
        <v>1</v>
      </c>
      <c r="J8" s="239">
        <f>J7/J$9</f>
        <v>0.30769230769230771</v>
      </c>
    </row>
    <row r="9" spans="1:10" ht="25.5" customHeight="1" x14ac:dyDescent="0.3">
      <c r="A9" s="355" t="s">
        <v>111</v>
      </c>
      <c r="B9" s="13" t="s">
        <v>13</v>
      </c>
      <c r="C9" s="240">
        <f>C5+C7</f>
        <v>9</v>
      </c>
      <c r="D9" s="241">
        <f t="shared" ref="D9:I9" si="0">D5+D7</f>
        <v>0</v>
      </c>
      <c r="E9" s="241">
        <f t="shared" si="0"/>
        <v>0</v>
      </c>
      <c r="F9" s="241">
        <f t="shared" si="0"/>
        <v>0</v>
      </c>
      <c r="G9" s="241" t="s">
        <v>14</v>
      </c>
      <c r="H9" s="241" t="s">
        <v>14</v>
      </c>
      <c r="I9" s="242">
        <f t="shared" si="0"/>
        <v>4</v>
      </c>
      <c r="J9" s="243">
        <f>SUM(C9:I9)</f>
        <v>13</v>
      </c>
    </row>
    <row r="10" spans="1:10" ht="25.5" customHeight="1" thickBot="1" x14ac:dyDescent="0.35">
      <c r="A10" s="356"/>
      <c r="B10" s="161" t="s">
        <v>15</v>
      </c>
      <c r="C10" s="129">
        <f>C9/C$9</f>
        <v>1</v>
      </c>
      <c r="D10" s="244" t="s">
        <v>16</v>
      </c>
      <c r="E10" s="244" t="s">
        <v>16</v>
      </c>
      <c r="F10" s="244" t="s">
        <v>16</v>
      </c>
      <c r="G10" s="20" t="s">
        <v>16</v>
      </c>
      <c r="H10" s="20" t="s">
        <v>16</v>
      </c>
      <c r="I10" s="130">
        <f t="shared" ref="I10:J10" si="1">I9/I$9</f>
        <v>1</v>
      </c>
      <c r="J10" s="245">
        <f t="shared" si="1"/>
        <v>1</v>
      </c>
    </row>
    <row r="11" spans="1:10" ht="39.75" customHeight="1" thickBot="1" x14ac:dyDescent="0.35">
      <c r="A11" s="150"/>
      <c r="B11" s="23"/>
      <c r="C11" s="24"/>
      <c r="D11" s="24"/>
      <c r="E11" s="24"/>
      <c r="F11" s="24"/>
      <c r="G11" s="246"/>
      <c r="H11" s="246"/>
      <c r="I11" s="24"/>
      <c r="J11" s="24"/>
    </row>
    <row r="12" spans="1:10" ht="39" customHeight="1" x14ac:dyDescent="0.3">
      <c r="A12" s="339" t="s">
        <v>32</v>
      </c>
      <c r="B12" s="340"/>
      <c r="C12" s="340"/>
      <c r="D12" s="39"/>
      <c r="E12" s="39"/>
      <c r="F12" s="39"/>
      <c r="G12" s="39"/>
      <c r="H12" s="39"/>
      <c r="I12" s="39"/>
      <c r="J12" s="40"/>
    </row>
    <row r="13" spans="1:10" ht="39" customHeight="1" x14ac:dyDescent="0.3">
      <c r="A13" s="357" t="s">
        <v>33</v>
      </c>
      <c r="B13" s="358"/>
      <c r="C13" s="247">
        <v>3</v>
      </c>
      <c r="D13" s="474">
        <v>3</v>
      </c>
      <c r="E13" s="42">
        <v>1</v>
      </c>
      <c r="F13" s="42">
        <v>1</v>
      </c>
      <c r="G13" s="42">
        <v>0</v>
      </c>
      <c r="H13" s="42">
        <v>0</v>
      </c>
      <c r="I13" s="42">
        <v>3</v>
      </c>
      <c r="J13" s="43">
        <f>SUM(C13:I13)</f>
        <v>11</v>
      </c>
    </row>
    <row r="14" spans="1:10" ht="39" customHeight="1" thickBot="1" x14ac:dyDescent="0.35">
      <c r="A14" s="359" t="s">
        <v>34</v>
      </c>
      <c r="B14" s="360"/>
      <c r="C14" s="44">
        <v>3</v>
      </c>
      <c r="D14" s="45">
        <v>12</v>
      </c>
      <c r="E14" s="45">
        <v>1</v>
      </c>
      <c r="F14" s="45">
        <v>1</v>
      </c>
      <c r="G14" s="45">
        <v>0</v>
      </c>
      <c r="H14" s="45">
        <v>1</v>
      </c>
      <c r="I14" s="46">
        <v>3</v>
      </c>
      <c r="J14" s="47">
        <f>SUM(C14:I14)</f>
        <v>21</v>
      </c>
    </row>
    <row r="15" spans="1:10" ht="31.5" customHeight="1" x14ac:dyDescent="0.3">
      <c r="A15" s="48" t="s">
        <v>35</v>
      </c>
      <c r="B15" s="49"/>
      <c r="C15" s="50"/>
      <c r="D15" s="50"/>
      <c r="E15" s="50"/>
      <c r="F15" s="50"/>
      <c r="G15" s="50"/>
      <c r="H15" s="50"/>
      <c r="I15" s="50"/>
      <c r="J15" s="50"/>
    </row>
    <row r="16" spans="1:10" ht="16.5" customHeight="1" x14ac:dyDescent="0.3">
      <c r="B16" s="49"/>
      <c r="C16" s="248"/>
      <c r="D16" s="248"/>
      <c r="E16" s="248"/>
      <c r="F16" s="248"/>
      <c r="G16" s="248"/>
      <c r="H16" s="248"/>
      <c r="I16" s="248"/>
      <c r="J16" s="248"/>
    </row>
    <row r="17" spans="1:10" s="250" customFormat="1" ht="51.75" customHeight="1" x14ac:dyDescent="0.3">
      <c r="A17" s="361" t="s">
        <v>112</v>
      </c>
      <c r="B17" s="361"/>
      <c r="C17" s="361"/>
      <c r="D17" s="361"/>
      <c r="E17" s="361"/>
      <c r="F17" s="361"/>
      <c r="G17" s="361"/>
      <c r="H17" s="361"/>
      <c r="I17" s="361"/>
      <c r="J17" s="361"/>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fitToHeight="0"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9D662-3A95-4B36-AFCC-80367814D8F2}">
  <sheetPr>
    <tabColor rgb="FF00FF00"/>
    <pageSetUpPr fitToPage="1"/>
  </sheetPr>
  <dimension ref="A1:O54"/>
  <sheetViews>
    <sheetView zoomScale="60" zoomScaleNormal="60" workbookViewId="0">
      <selection activeCell="I16" sqref="I16"/>
    </sheetView>
  </sheetViews>
  <sheetFormatPr baseColWidth="10" defaultRowHeight="14.4" x14ac:dyDescent="0.3"/>
  <cols>
    <col min="1" max="1" width="32.44140625" style="290" customWidth="1"/>
    <col min="2" max="2" width="13.33203125" style="290" customWidth="1"/>
    <col min="3" max="3" width="24.33203125" style="290" customWidth="1"/>
    <col min="4" max="4" width="20.6640625" style="290" customWidth="1"/>
    <col min="5" max="5" width="29.88671875" style="290" customWidth="1"/>
    <col min="6" max="6" width="23.33203125" style="290" customWidth="1"/>
    <col min="7" max="7" width="22" style="290" customWidth="1"/>
    <col min="8" max="8" width="26.44140625" style="290" customWidth="1"/>
    <col min="9" max="9" width="27.44140625" style="290" customWidth="1"/>
    <col min="10" max="10" width="23.6640625" style="290" customWidth="1"/>
    <col min="11" max="16384" width="11.5546875" style="290"/>
  </cols>
  <sheetData>
    <row r="1" spans="1:10" ht="51.75" customHeight="1" x14ac:dyDescent="0.3">
      <c r="A1" s="374" t="s">
        <v>134</v>
      </c>
      <c r="B1" s="374"/>
      <c r="C1" s="374"/>
      <c r="D1" s="374"/>
      <c r="E1" s="374"/>
      <c r="F1" s="374"/>
      <c r="G1" s="374"/>
      <c r="H1" s="374"/>
      <c r="I1" s="374"/>
      <c r="J1" s="374"/>
    </row>
    <row r="2" spans="1:10" ht="45" customHeight="1" thickBot="1" x14ac:dyDescent="0.35">
      <c r="A2" s="374" t="s">
        <v>135</v>
      </c>
      <c r="B2" s="374"/>
      <c r="C2" s="375"/>
      <c r="D2" s="375"/>
      <c r="E2" s="375"/>
      <c r="F2" s="375"/>
      <c r="G2" s="375"/>
      <c r="H2" s="375"/>
      <c r="I2" s="375"/>
      <c r="J2" s="375"/>
    </row>
    <row r="3" spans="1:10" ht="51.75" customHeight="1" thickBot="1" x14ac:dyDescent="0.35">
      <c r="A3" s="372" t="s">
        <v>136</v>
      </c>
      <c r="B3" s="376"/>
      <c r="C3" s="379" t="s">
        <v>3</v>
      </c>
      <c r="D3" s="380"/>
      <c r="E3" s="380"/>
      <c r="F3" s="380"/>
      <c r="G3" s="380"/>
      <c r="H3" s="380"/>
      <c r="I3" s="380"/>
      <c r="J3" s="381"/>
    </row>
    <row r="4" spans="1:10" ht="48" customHeight="1" thickBot="1" x14ac:dyDescent="0.35">
      <c r="A4" s="377"/>
      <c r="B4" s="378"/>
      <c r="C4" s="1" t="s">
        <v>4</v>
      </c>
      <c r="D4" s="3" t="s">
        <v>5</v>
      </c>
      <c r="E4" s="3" t="s">
        <v>6</v>
      </c>
      <c r="F4" s="3" t="s">
        <v>7</v>
      </c>
      <c r="G4" s="3" t="s">
        <v>8</v>
      </c>
      <c r="H4" s="3" t="s">
        <v>9</v>
      </c>
      <c r="I4" s="5" t="s">
        <v>10</v>
      </c>
      <c r="J4" s="6" t="s">
        <v>11</v>
      </c>
    </row>
    <row r="5" spans="1:10" ht="25.5" customHeight="1" x14ac:dyDescent="0.3">
      <c r="A5" s="382" t="s">
        <v>116</v>
      </c>
      <c r="B5" s="7" t="s">
        <v>13</v>
      </c>
      <c r="C5" s="8">
        <v>602</v>
      </c>
      <c r="D5" s="8">
        <v>299</v>
      </c>
      <c r="E5" s="8">
        <v>129</v>
      </c>
      <c r="F5" s="8">
        <v>132</v>
      </c>
      <c r="G5" s="8" t="s">
        <v>14</v>
      </c>
      <c r="H5" s="8" t="s">
        <v>14</v>
      </c>
      <c r="I5" s="152">
        <v>83</v>
      </c>
      <c r="J5" s="9">
        <f>SUM(C5:I5)</f>
        <v>1245</v>
      </c>
    </row>
    <row r="6" spans="1:10" ht="25.5" customHeight="1" x14ac:dyDescent="0.3">
      <c r="A6" s="383"/>
      <c r="B6" s="10" t="s">
        <v>15</v>
      </c>
      <c r="C6" s="11">
        <f>C5/C$11</f>
        <v>0.77777777777777779</v>
      </c>
      <c r="D6" s="11">
        <f>D5/D$11</f>
        <v>0.77662337662337666</v>
      </c>
      <c r="E6" s="11">
        <f>E5/E$11</f>
        <v>0.83766233766233766</v>
      </c>
      <c r="F6" s="11">
        <f>F5/F$11</f>
        <v>0.77192982456140347</v>
      </c>
      <c r="G6" s="11" t="s">
        <v>16</v>
      </c>
      <c r="H6" s="154" t="s">
        <v>16</v>
      </c>
      <c r="I6" s="155">
        <f>I5/I$11</f>
        <v>0.69747899159663862</v>
      </c>
      <c r="J6" s="12">
        <f>J5/J$11</f>
        <v>0.77666874610106051</v>
      </c>
    </row>
    <row r="7" spans="1:10" ht="25.5" customHeight="1" x14ac:dyDescent="0.3">
      <c r="A7" s="384" t="s">
        <v>117</v>
      </c>
      <c r="B7" s="167" t="s">
        <v>13</v>
      </c>
      <c r="C7" s="169">
        <v>172</v>
      </c>
      <c r="D7" s="169">
        <v>86</v>
      </c>
      <c r="E7" s="169">
        <v>25</v>
      </c>
      <c r="F7" s="169">
        <v>39</v>
      </c>
      <c r="G7" s="169" t="s">
        <v>14</v>
      </c>
      <c r="H7" s="169" t="s">
        <v>14</v>
      </c>
      <c r="I7" s="170">
        <v>36</v>
      </c>
      <c r="J7" s="171">
        <f>SUM(C7:I7)</f>
        <v>358</v>
      </c>
    </row>
    <row r="8" spans="1:10" ht="25.5" customHeight="1" x14ac:dyDescent="0.3">
      <c r="A8" s="383"/>
      <c r="B8" s="10" t="s">
        <v>15</v>
      </c>
      <c r="C8" s="11">
        <f>C7/C$11</f>
        <v>0.22222222222222221</v>
      </c>
      <c r="D8" s="11">
        <f>D7/D$11</f>
        <v>0.22337662337662337</v>
      </c>
      <c r="E8" s="11">
        <f>E7/E$11</f>
        <v>0.16233766233766234</v>
      </c>
      <c r="F8" s="11">
        <f>F7/F$11</f>
        <v>0.22807017543859648</v>
      </c>
      <c r="G8" s="11" t="s">
        <v>16</v>
      </c>
      <c r="H8" s="154" t="s">
        <v>16</v>
      </c>
      <c r="I8" s="155">
        <f>I7/I$11</f>
        <v>0.30252100840336132</v>
      </c>
      <c r="J8" s="12">
        <f>J7/J$11</f>
        <v>0.22333125389893949</v>
      </c>
    </row>
    <row r="9" spans="1:10" ht="25.5" customHeight="1" x14ac:dyDescent="0.3">
      <c r="A9" s="370" t="s">
        <v>137</v>
      </c>
      <c r="B9" s="13" t="s">
        <v>13</v>
      </c>
      <c r="C9" s="14">
        <v>0</v>
      </c>
      <c r="D9" s="14">
        <v>0</v>
      </c>
      <c r="E9" s="14">
        <v>0</v>
      </c>
      <c r="F9" s="14">
        <v>0</v>
      </c>
      <c r="G9" s="14" t="s">
        <v>14</v>
      </c>
      <c r="H9" s="14" t="s">
        <v>14</v>
      </c>
      <c r="I9" s="157">
        <v>0</v>
      </c>
      <c r="J9" s="15">
        <v>0</v>
      </c>
    </row>
    <row r="10" spans="1:10" ht="25.5" customHeight="1" thickBot="1" x14ac:dyDescent="0.35">
      <c r="A10" s="371"/>
      <c r="B10" s="161" t="s">
        <v>15</v>
      </c>
      <c r="C10" s="173">
        <f>C9/C$11</f>
        <v>0</v>
      </c>
      <c r="D10" s="173">
        <f>D9/D$11</f>
        <v>0</v>
      </c>
      <c r="E10" s="173">
        <f>E9/E$11</f>
        <v>0</v>
      </c>
      <c r="F10" s="173">
        <f>F9/F$11</f>
        <v>0</v>
      </c>
      <c r="G10" s="173" t="s">
        <v>16</v>
      </c>
      <c r="H10" s="173" t="s">
        <v>16</v>
      </c>
      <c r="I10" s="174">
        <f>I9/I$11</f>
        <v>0</v>
      </c>
      <c r="J10" s="174">
        <f>J9/J$11</f>
        <v>0</v>
      </c>
    </row>
    <row r="11" spans="1:10" ht="25.5" customHeight="1" x14ac:dyDescent="0.3">
      <c r="A11" s="372" t="s">
        <v>138</v>
      </c>
      <c r="B11" s="7" t="s">
        <v>13</v>
      </c>
      <c r="C11" s="18">
        <f>C5+C7+C9</f>
        <v>774</v>
      </c>
      <c r="D11" s="18">
        <f>D5+D7+D9</f>
        <v>385</v>
      </c>
      <c r="E11" s="18">
        <f>E5+E7+E9</f>
        <v>154</v>
      </c>
      <c r="F11" s="18">
        <f>F5+F7+F9</f>
        <v>171</v>
      </c>
      <c r="G11" s="18" t="s">
        <v>14</v>
      </c>
      <c r="H11" s="18" t="s">
        <v>14</v>
      </c>
      <c r="I11" s="126">
        <f>I5+I7+I9</f>
        <v>119</v>
      </c>
      <c r="J11" s="179">
        <f>J5+J7+J9</f>
        <v>1603</v>
      </c>
    </row>
    <row r="12" spans="1:10" ht="25.5" customHeight="1" thickBot="1" x14ac:dyDescent="0.35">
      <c r="A12" s="373"/>
      <c r="B12" s="161" t="s">
        <v>15</v>
      </c>
      <c r="C12" s="20">
        <f t="shared" ref="C12:I12" si="0">C11/C$11</f>
        <v>1</v>
      </c>
      <c r="D12" s="20">
        <f t="shared" si="0"/>
        <v>1</v>
      </c>
      <c r="E12" s="20">
        <f t="shared" si="0"/>
        <v>1</v>
      </c>
      <c r="F12" s="20">
        <f t="shared" si="0"/>
        <v>1</v>
      </c>
      <c r="G12" s="20" t="s">
        <v>16</v>
      </c>
      <c r="H12" s="20" t="s">
        <v>16</v>
      </c>
      <c r="I12" s="130">
        <f t="shared" si="0"/>
        <v>1</v>
      </c>
      <c r="J12" s="21">
        <f>J11/J$11</f>
        <v>1</v>
      </c>
    </row>
    <row r="13" spans="1:10" ht="36" customHeight="1" thickBot="1" x14ac:dyDescent="0.35">
      <c r="A13" s="22"/>
      <c r="B13" s="23"/>
      <c r="C13" s="24"/>
      <c r="D13" s="24"/>
      <c r="E13" s="24"/>
      <c r="F13" s="24"/>
      <c r="G13" s="24"/>
      <c r="H13" s="24"/>
      <c r="I13" s="24"/>
      <c r="J13" s="24"/>
    </row>
    <row r="14" spans="1:10" ht="41.25" customHeight="1" thickBot="1" x14ac:dyDescent="0.35">
      <c r="A14" s="291" t="s">
        <v>139</v>
      </c>
      <c r="B14" s="218" t="s">
        <v>13</v>
      </c>
      <c r="C14" s="292">
        <v>0</v>
      </c>
      <c r="D14" s="292">
        <v>88</v>
      </c>
      <c r="E14" s="292">
        <v>0</v>
      </c>
      <c r="F14" s="292">
        <v>0</v>
      </c>
      <c r="G14" s="292" t="s">
        <v>14</v>
      </c>
      <c r="H14" s="292" t="s">
        <v>140</v>
      </c>
      <c r="I14" s="293">
        <v>0</v>
      </c>
      <c r="J14" s="294">
        <f>SUM(C14:I14)</f>
        <v>88</v>
      </c>
    </row>
    <row r="15" spans="1:10" ht="51" customHeight="1" thickBot="1" x14ac:dyDescent="0.35">
      <c r="A15" s="295" t="s">
        <v>141</v>
      </c>
      <c r="B15" s="218" t="s">
        <v>13</v>
      </c>
      <c r="C15" s="296">
        <f>+C11+C14</f>
        <v>774</v>
      </c>
      <c r="D15" s="296">
        <f>D5+D7+D9+D14</f>
        <v>473</v>
      </c>
      <c r="E15" s="296">
        <f>E5+E7+E9+E14</f>
        <v>154</v>
      </c>
      <c r="F15" s="296">
        <f>F5+F7+F9+F14</f>
        <v>171</v>
      </c>
      <c r="G15" s="296" t="s">
        <v>140</v>
      </c>
      <c r="H15" s="296" t="s">
        <v>140</v>
      </c>
      <c r="I15" s="297">
        <f>I5+I7+I9+I14</f>
        <v>119</v>
      </c>
      <c r="J15" s="220">
        <f>SUM(C15:I15)</f>
        <v>1691</v>
      </c>
    </row>
    <row r="16" spans="1:10" ht="38.25" customHeight="1" thickBot="1" x14ac:dyDescent="0.35">
      <c r="A16" s="182"/>
      <c r="C16" s="36"/>
      <c r="D16" s="36"/>
      <c r="E16" s="36"/>
      <c r="F16" s="36"/>
      <c r="G16" s="298"/>
      <c r="H16" s="36"/>
      <c r="I16" s="36"/>
      <c r="J16" s="37"/>
    </row>
    <row r="17" spans="1:15" ht="51" customHeight="1" thickBot="1" x14ac:dyDescent="0.35">
      <c r="A17" s="475" t="s">
        <v>142</v>
      </c>
      <c r="B17" s="286" t="s">
        <v>120</v>
      </c>
      <c r="C17" s="476">
        <f t="shared" ref="C17:J17" si="1">C15/C19</f>
        <v>0.40460010454783063</v>
      </c>
      <c r="D17" s="476">
        <f t="shared" si="1"/>
        <v>0.5571260306242638</v>
      </c>
      <c r="E17" s="476">
        <f t="shared" si="1"/>
        <v>0.60392156862745094</v>
      </c>
      <c r="F17" s="476">
        <f t="shared" si="1"/>
        <v>0.59375</v>
      </c>
      <c r="G17" s="477" t="s">
        <v>16</v>
      </c>
      <c r="H17" s="477" t="s">
        <v>16</v>
      </c>
      <c r="I17" s="478">
        <f t="shared" si="1"/>
        <v>0.25701943844492442</v>
      </c>
      <c r="J17" s="476">
        <f t="shared" si="1"/>
        <v>0.44877919320594478</v>
      </c>
    </row>
    <row r="18" spans="1:15" ht="37.5" customHeight="1" thickBot="1" x14ac:dyDescent="0.35">
      <c r="A18" s="83"/>
      <c r="B18" s="84"/>
      <c r="C18" s="85"/>
      <c r="D18" s="85"/>
      <c r="E18" s="85"/>
      <c r="F18" s="85"/>
      <c r="G18" s="85"/>
      <c r="H18" s="85"/>
      <c r="I18" s="85"/>
      <c r="J18" s="85"/>
    </row>
    <row r="19" spans="1:15" ht="123.6" customHeight="1" thickBot="1" x14ac:dyDescent="0.35">
      <c r="A19" s="475" t="s">
        <v>147</v>
      </c>
      <c r="B19" s="210" t="s">
        <v>13</v>
      </c>
      <c r="C19" s="211">
        <v>1913</v>
      </c>
      <c r="D19" s="211">
        <v>849</v>
      </c>
      <c r="E19" s="211">
        <v>255</v>
      </c>
      <c r="F19" s="211">
        <v>288</v>
      </c>
      <c r="G19" s="211" t="s">
        <v>14</v>
      </c>
      <c r="H19" s="211" t="s">
        <v>14</v>
      </c>
      <c r="I19" s="211">
        <v>463</v>
      </c>
      <c r="J19" s="211">
        <f>SUM(C19:I19)</f>
        <v>3768</v>
      </c>
      <c r="K19" s="479"/>
      <c r="L19" s="479"/>
      <c r="M19" s="479"/>
      <c r="N19" s="479"/>
      <c r="O19" s="479"/>
    </row>
    <row r="20" spans="1:15" ht="57.75" customHeight="1" thickBot="1" x14ac:dyDescent="0.35">
      <c r="K20" s="479"/>
    </row>
    <row r="21" spans="1:15" ht="49.5" customHeight="1" x14ac:dyDescent="0.3">
      <c r="A21" s="401" t="s">
        <v>32</v>
      </c>
      <c r="B21" s="402"/>
      <c r="C21" s="402"/>
      <c r="D21" s="39"/>
      <c r="E21" s="39"/>
      <c r="F21" s="39"/>
      <c r="G21" s="39"/>
      <c r="H21" s="39"/>
      <c r="I21" s="39"/>
      <c r="J21" s="77"/>
    </row>
    <row r="22" spans="1:15" ht="45" customHeight="1" x14ac:dyDescent="0.3">
      <c r="A22" s="369" t="s">
        <v>33</v>
      </c>
      <c r="B22" s="480"/>
      <c r="C22" s="165">
        <v>3</v>
      </c>
      <c r="D22" s="223">
        <v>6</v>
      </c>
      <c r="E22" s="223">
        <v>1</v>
      </c>
      <c r="F22" s="223">
        <v>1</v>
      </c>
      <c r="G22" s="223">
        <v>0</v>
      </c>
      <c r="H22" s="223">
        <v>0</v>
      </c>
      <c r="I22" s="223">
        <v>3</v>
      </c>
      <c r="J22" s="481">
        <f>SUM(C22:I22)</f>
        <v>14</v>
      </c>
    </row>
    <row r="23" spans="1:15" ht="45" customHeight="1" thickBot="1" x14ac:dyDescent="0.35">
      <c r="A23" s="482" t="s">
        <v>34</v>
      </c>
      <c r="B23" s="483"/>
      <c r="C23" s="484">
        <v>3</v>
      </c>
      <c r="D23" s="485">
        <v>12</v>
      </c>
      <c r="E23" s="485">
        <v>1</v>
      </c>
      <c r="F23" s="485">
        <v>1</v>
      </c>
      <c r="G23" s="485">
        <v>0</v>
      </c>
      <c r="H23" s="485">
        <v>1</v>
      </c>
      <c r="I23" s="486">
        <v>3</v>
      </c>
      <c r="J23" s="487">
        <f>SUM(C23:I23)</f>
        <v>21</v>
      </c>
    </row>
    <row r="24" spans="1:15" ht="31.5" customHeight="1" x14ac:dyDescent="0.3">
      <c r="A24" s="48" t="s">
        <v>35</v>
      </c>
      <c r="B24" s="207"/>
      <c r="C24" s="488"/>
      <c r="D24" s="488"/>
      <c r="E24" s="488"/>
      <c r="F24" s="488"/>
      <c r="G24" s="488"/>
      <c r="H24" s="488"/>
      <c r="I24" s="488"/>
      <c r="J24" s="488"/>
    </row>
    <row r="25" spans="1:15" ht="16.5" customHeight="1" x14ac:dyDescent="0.3">
      <c r="B25" s="207"/>
      <c r="C25" s="489"/>
      <c r="D25" s="489"/>
      <c r="E25" s="489"/>
      <c r="F25" s="489"/>
      <c r="G25" s="489"/>
      <c r="H25" s="489"/>
      <c r="I25" s="489"/>
      <c r="J25" s="489"/>
    </row>
    <row r="26" spans="1:15" ht="45" customHeight="1" x14ac:dyDescent="0.3">
      <c r="A26" s="490" t="s">
        <v>143</v>
      </c>
      <c r="B26" s="490"/>
      <c r="C26" s="490"/>
      <c r="D26" s="490"/>
      <c r="E26" s="490"/>
      <c r="F26" s="490"/>
      <c r="G26" s="490"/>
      <c r="H26" s="490"/>
      <c r="I26" s="490"/>
      <c r="J26" s="490"/>
    </row>
    <row r="54" spans="1:1" x14ac:dyDescent="0.3">
      <c r="A54" s="23"/>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38"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C77D7-78BF-42DD-AE41-47AC34EBCD9C}">
  <sheetPr>
    <tabColor rgb="FF00FF00"/>
    <pageSetUpPr fitToPage="1"/>
  </sheetPr>
  <dimension ref="A1:Z38"/>
  <sheetViews>
    <sheetView zoomScale="48" zoomScaleNormal="48" zoomScaleSheetLayoutView="71" workbookViewId="0">
      <selection activeCell="I16" sqref="I16"/>
    </sheetView>
  </sheetViews>
  <sheetFormatPr baseColWidth="10" defaultColWidth="11.44140625" defaultRowHeight="14.4" x14ac:dyDescent="0.3"/>
  <cols>
    <col min="1" max="1" width="36.6640625" customWidth="1"/>
    <col min="2" max="2" width="9.44140625" customWidth="1"/>
    <col min="3" max="23" width="13.109375" customWidth="1"/>
    <col min="24" max="26" width="13.109375" style="290" customWidth="1"/>
    <col min="27" max="27" width="31.5546875" customWidth="1"/>
    <col min="28" max="28" width="21.88671875" customWidth="1"/>
  </cols>
  <sheetData>
    <row r="1" spans="1:26" ht="58.5" customHeight="1" x14ac:dyDescent="0.3">
      <c r="A1" s="421" t="s">
        <v>113</v>
      </c>
      <c r="B1" s="421"/>
      <c r="C1" s="421"/>
      <c r="D1" s="421"/>
      <c r="E1" s="421"/>
      <c r="F1" s="421"/>
      <c r="G1" s="421"/>
      <c r="H1" s="421"/>
      <c r="I1" s="421"/>
      <c r="J1" s="421"/>
      <c r="K1" s="421"/>
      <c r="L1" s="421"/>
      <c r="M1" s="421"/>
      <c r="N1" s="421"/>
      <c r="O1" s="421"/>
      <c r="P1" s="421"/>
      <c r="Q1" s="421"/>
      <c r="R1" s="421"/>
      <c r="S1" s="421"/>
      <c r="T1" s="421"/>
      <c r="U1" s="421"/>
      <c r="V1" s="421"/>
      <c r="W1" s="421"/>
      <c r="X1" s="421"/>
      <c r="Y1" s="421"/>
      <c r="Z1" s="421"/>
    </row>
    <row r="2" spans="1:26" ht="31.8" thickBot="1" x14ac:dyDescent="0.35">
      <c r="A2" s="421" t="s">
        <v>148</v>
      </c>
      <c r="B2" s="422"/>
      <c r="C2" s="422"/>
      <c r="D2" s="422"/>
      <c r="E2" s="422"/>
      <c r="F2" s="422"/>
      <c r="G2" s="422"/>
      <c r="H2" s="422"/>
      <c r="I2" s="422"/>
      <c r="J2" s="422"/>
      <c r="K2" s="422"/>
      <c r="L2" s="422"/>
      <c r="M2" s="422"/>
      <c r="N2" s="422"/>
      <c r="O2" s="422"/>
      <c r="P2" s="422"/>
      <c r="Q2" s="422"/>
      <c r="R2" s="422"/>
      <c r="S2" s="422"/>
      <c r="T2" s="422"/>
      <c r="U2" s="422"/>
      <c r="V2" s="422"/>
      <c r="W2" s="422"/>
      <c r="X2" s="422"/>
      <c r="Y2" s="422"/>
      <c r="Z2" s="422"/>
    </row>
    <row r="3" spans="1:26" ht="51.75" customHeight="1" thickBot="1" x14ac:dyDescent="0.35">
      <c r="A3" s="423" t="s">
        <v>114</v>
      </c>
      <c r="B3" s="424"/>
      <c r="C3" s="429" t="s">
        <v>3</v>
      </c>
      <c r="D3" s="430"/>
      <c r="E3" s="430"/>
      <c r="F3" s="430"/>
      <c r="G3" s="430"/>
      <c r="H3" s="430"/>
      <c r="I3" s="430"/>
      <c r="J3" s="430"/>
      <c r="K3" s="430"/>
      <c r="L3" s="430"/>
      <c r="M3" s="430"/>
      <c r="N3" s="430"/>
      <c r="O3" s="430"/>
      <c r="P3" s="430"/>
      <c r="Q3" s="430"/>
      <c r="R3" s="430"/>
      <c r="S3" s="430"/>
      <c r="T3" s="430"/>
      <c r="U3" s="430"/>
      <c r="V3" s="430"/>
      <c r="W3" s="430"/>
      <c r="X3" s="430"/>
      <c r="Y3" s="430"/>
      <c r="Z3" s="431"/>
    </row>
    <row r="4" spans="1:26" ht="66" customHeight="1" x14ac:dyDescent="0.3">
      <c r="A4" s="425"/>
      <c r="B4" s="426"/>
      <c r="C4" s="411" t="s">
        <v>115</v>
      </c>
      <c r="D4" s="417"/>
      <c r="E4" s="418"/>
      <c r="F4" s="411" t="s">
        <v>5</v>
      </c>
      <c r="G4" s="417"/>
      <c r="H4" s="418"/>
      <c r="I4" s="416" t="s">
        <v>6</v>
      </c>
      <c r="J4" s="417"/>
      <c r="K4" s="418"/>
      <c r="L4" s="416" t="s">
        <v>7</v>
      </c>
      <c r="M4" s="417"/>
      <c r="N4" s="418"/>
      <c r="O4" s="416" t="s">
        <v>8</v>
      </c>
      <c r="P4" s="417"/>
      <c r="Q4" s="418"/>
      <c r="R4" s="411" t="s">
        <v>9</v>
      </c>
      <c r="S4" s="417"/>
      <c r="T4" s="418"/>
      <c r="U4" s="416" t="s">
        <v>10</v>
      </c>
      <c r="V4" s="417"/>
      <c r="W4" s="418"/>
      <c r="X4" s="416" t="s">
        <v>11</v>
      </c>
      <c r="Y4" s="417"/>
      <c r="Z4" s="418"/>
    </row>
    <row r="5" spans="1:26" ht="48" customHeight="1" thickBot="1" x14ac:dyDescent="0.35">
      <c r="A5" s="427"/>
      <c r="B5" s="428"/>
      <c r="C5" s="251" t="s">
        <v>116</v>
      </c>
      <c r="D5" s="252" t="s">
        <v>117</v>
      </c>
      <c r="E5" s="253" t="s">
        <v>118</v>
      </c>
      <c r="F5" s="251" t="s">
        <v>116</v>
      </c>
      <c r="G5" s="252" t="s">
        <v>117</v>
      </c>
      <c r="H5" s="253" t="s">
        <v>118</v>
      </c>
      <c r="I5" s="251" t="s">
        <v>116</v>
      </c>
      <c r="J5" s="252" t="s">
        <v>117</v>
      </c>
      <c r="K5" s="253" t="s">
        <v>118</v>
      </c>
      <c r="L5" s="251" t="s">
        <v>116</v>
      </c>
      <c r="M5" s="252" t="s">
        <v>117</v>
      </c>
      <c r="N5" s="253" t="s">
        <v>118</v>
      </c>
      <c r="O5" s="251" t="s">
        <v>116</v>
      </c>
      <c r="P5" s="252" t="s">
        <v>117</v>
      </c>
      <c r="Q5" s="253" t="s">
        <v>118</v>
      </c>
      <c r="R5" s="251" t="s">
        <v>116</v>
      </c>
      <c r="S5" s="252" t="s">
        <v>117</v>
      </c>
      <c r="T5" s="253" t="s">
        <v>118</v>
      </c>
      <c r="U5" s="251" t="s">
        <v>116</v>
      </c>
      <c r="V5" s="252" t="s">
        <v>117</v>
      </c>
      <c r="W5" s="253" t="s">
        <v>118</v>
      </c>
      <c r="X5" s="251" t="s">
        <v>116</v>
      </c>
      <c r="Y5" s="252" t="s">
        <v>117</v>
      </c>
      <c r="Z5" s="253" t="s">
        <v>118</v>
      </c>
    </row>
    <row r="6" spans="1:26" ht="34.5" customHeight="1" x14ac:dyDescent="0.3">
      <c r="A6" s="419" t="s">
        <v>119</v>
      </c>
      <c r="B6" s="254" t="s">
        <v>40</v>
      </c>
      <c r="C6" s="255">
        <v>3</v>
      </c>
      <c r="D6" s="256">
        <v>6</v>
      </c>
      <c r="E6" s="257">
        <f>+D6+C6</f>
        <v>9</v>
      </c>
      <c r="F6" s="255">
        <v>5</v>
      </c>
      <c r="G6" s="256">
        <v>0</v>
      </c>
      <c r="H6" s="257">
        <f>+G6+F6</f>
        <v>5</v>
      </c>
      <c r="I6" s="255" t="s">
        <v>14</v>
      </c>
      <c r="J6" s="256" t="s">
        <v>14</v>
      </c>
      <c r="K6" s="257" t="s">
        <v>14</v>
      </c>
      <c r="L6" s="255">
        <v>0</v>
      </c>
      <c r="M6" s="256">
        <v>0</v>
      </c>
      <c r="N6" s="257">
        <f>+M6+L6</f>
        <v>0</v>
      </c>
      <c r="O6" s="255" t="s">
        <v>14</v>
      </c>
      <c r="P6" s="256" t="s">
        <v>14</v>
      </c>
      <c r="Q6" s="257" t="s">
        <v>14</v>
      </c>
      <c r="R6" s="255" t="s">
        <v>14</v>
      </c>
      <c r="S6" s="256" t="s">
        <v>14</v>
      </c>
      <c r="T6" s="257" t="s">
        <v>14</v>
      </c>
      <c r="U6" s="255">
        <v>0</v>
      </c>
      <c r="V6" s="256">
        <v>1</v>
      </c>
      <c r="W6" s="257">
        <f>+V6+U6</f>
        <v>1</v>
      </c>
      <c r="X6" s="255">
        <f>+C6+F6+L6+U6</f>
        <v>8</v>
      </c>
      <c r="Y6" s="256">
        <f>+D6+G6+M6+V6</f>
        <v>7</v>
      </c>
      <c r="Z6" s="257">
        <f>+Y6+X6</f>
        <v>15</v>
      </c>
    </row>
    <row r="7" spans="1:26" ht="31.95" customHeight="1" x14ac:dyDescent="0.3">
      <c r="A7" s="409"/>
      <c r="B7" s="258" t="s">
        <v>120</v>
      </c>
      <c r="C7" s="259">
        <f t="shared" ref="C7:Z21" si="0">C6/C$28</f>
        <v>2.2455089820359281E-3</v>
      </c>
      <c r="D7" s="260">
        <f t="shared" si="0"/>
        <v>1.6901408450704224E-2</v>
      </c>
      <c r="E7" s="261">
        <f t="shared" si="0"/>
        <v>5.3222945002956833E-3</v>
      </c>
      <c r="F7" s="259">
        <f t="shared" si="0"/>
        <v>1.6388069485414618E-3</v>
      </c>
      <c r="G7" s="260">
        <f t="shared" si="0"/>
        <v>0</v>
      </c>
      <c r="H7" s="261">
        <f t="shared" si="0"/>
        <v>1.3294336612603031E-3</v>
      </c>
      <c r="I7" s="259" t="s">
        <v>16</v>
      </c>
      <c r="J7" s="260" t="s">
        <v>16</v>
      </c>
      <c r="K7" s="261" t="s">
        <v>16</v>
      </c>
      <c r="L7" s="259">
        <f t="shared" si="0"/>
        <v>0</v>
      </c>
      <c r="M7" s="260">
        <f t="shared" si="0"/>
        <v>0</v>
      </c>
      <c r="N7" s="261">
        <f t="shared" si="0"/>
        <v>0</v>
      </c>
      <c r="O7" s="259" t="s">
        <v>16</v>
      </c>
      <c r="P7" s="260" t="s">
        <v>16</v>
      </c>
      <c r="Q7" s="261" t="s">
        <v>16</v>
      </c>
      <c r="R7" s="259" t="s">
        <v>16</v>
      </c>
      <c r="S7" s="260" t="s">
        <v>16</v>
      </c>
      <c r="T7" s="261" t="s">
        <v>16</v>
      </c>
      <c r="U7" s="259">
        <f t="shared" si="0"/>
        <v>0</v>
      </c>
      <c r="V7" s="260">
        <f t="shared" si="0"/>
        <v>6.993006993006993E-3</v>
      </c>
      <c r="W7" s="261">
        <f t="shared" si="0"/>
        <v>2.3696682464454978E-3</v>
      </c>
      <c r="X7" s="259">
        <f t="shared" si="0"/>
        <v>1.6376663254861821E-3</v>
      </c>
      <c r="Y7" s="260">
        <f t="shared" si="0"/>
        <v>5.50314465408805E-3</v>
      </c>
      <c r="Z7" s="261">
        <f t="shared" si="0"/>
        <v>2.4362514211466622E-3</v>
      </c>
    </row>
    <row r="8" spans="1:26" ht="28.5" customHeight="1" x14ac:dyDescent="0.3">
      <c r="A8" s="420" t="s">
        <v>121</v>
      </c>
      <c r="B8" s="262" t="s">
        <v>40</v>
      </c>
      <c r="C8" s="263">
        <v>141</v>
      </c>
      <c r="D8" s="264">
        <v>53</v>
      </c>
      <c r="E8" s="265">
        <f>+D8+C8</f>
        <v>194</v>
      </c>
      <c r="F8" s="263">
        <v>255</v>
      </c>
      <c r="G8" s="264">
        <v>71</v>
      </c>
      <c r="H8" s="265">
        <f>+G8+F8</f>
        <v>326</v>
      </c>
      <c r="I8" s="263" t="s">
        <v>14</v>
      </c>
      <c r="J8" s="264" t="s">
        <v>14</v>
      </c>
      <c r="K8" s="265" t="s">
        <v>14</v>
      </c>
      <c r="L8" s="263">
        <v>29</v>
      </c>
      <c r="M8" s="264">
        <v>13</v>
      </c>
      <c r="N8" s="265">
        <f>+M8+L8</f>
        <v>42</v>
      </c>
      <c r="O8" s="263" t="s">
        <v>14</v>
      </c>
      <c r="P8" s="264" t="s">
        <v>14</v>
      </c>
      <c r="Q8" s="265" t="s">
        <v>14</v>
      </c>
      <c r="R8" s="263" t="s">
        <v>14</v>
      </c>
      <c r="S8" s="264" t="s">
        <v>14</v>
      </c>
      <c r="T8" s="265" t="s">
        <v>14</v>
      </c>
      <c r="U8" s="263">
        <v>31</v>
      </c>
      <c r="V8" s="264">
        <v>12</v>
      </c>
      <c r="W8" s="265">
        <f>+V8+U8</f>
        <v>43</v>
      </c>
      <c r="X8" s="263">
        <f>+C8+F8+L8+U8</f>
        <v>456</v>
      </c>
      <c r="Y8" s="264">
        <f>+D8+G8+M8+V8</f>
        <v>149</v>
      </c>
      <c r="Z8" s="265">
        <f>+Y8+X8</f>
        <v>605</v>
      </c>
    </row>
    <row r="9" spans="1:26" ht="31.5" customHeight="1" x14ac:dyDescent="0.3">
      <c r="A9" s="409"/>
      <c r="B9" s="258" t="s">
        <v>120</v>
      </c>
      <c r="C9" s="259">
        <f t="shared" ref="C9:Y9" si="1">C8/C$28</f>
        <v>0.10553892215568862</v>
      </c>
      <c r="D9" s="260">
        <f t="shared" si="1"/>
        <v>0.14929577464788732</v>
      </c>
      <c r="E9" s="261">
        <f t="shared" si="1"/>
        <v>0.11472501478415138</v>
      </c>
      <c r="F9" s="259">
        <f t="shared" si="1"/>
        <v>8.3579154375614556E-2</v>
      </c>
      <c r="G9" s="260">
        <f t="shared" si="1"/>
        <v>0.1</v>
      </c>
      <c r="H9" s="261">
        <f t="shared" si="1"/>
        <v>8.6679074714171758E-2</v>
      </c>
      <c r="I9" s="259" t="s">
        <v>16</v>
      </c>
      <c r="J9" s="260" t="s">
        <v>16</v>
      </c>
      <c r="K9" s="261" t="s">
        <v>16</v>
      </c>
      <c r="L9" s="259">
        <f t="shared" si="1"/>
        <v>0.13242009132420091</v>
      </c>
      <c r="M9" s="260">
        <f t="shared" si="1"/>
        <v>0.203125</v>
      </c>
      <c r="N9" s="261">
        <f t="shared" si="1"/>
        <v>0.14840989399293286</v>
      </c>
      <c r="O9" s="259" t="s">
        <v>16</v>
      </c>
      <c r="P9" s="260" t="s">
        <v>16</v>
      </c>
      <c r="Q9" s="261" t="s">
        <v>16</v>
      </c>
      <c r="R9" s="259" t="s">
        <v>16</v>
      </c>
      <c r="S9" s="260" t="s">
        <v>16</v>
      </c>
      <c r="T9" s="261" t="s">
        <v>16</v>
      </c>
      <c r="U9" s="259">
        <f t="shared" si="1"/>
        <v>0.1111111111111111</v>
      </c>
      <c r="V9" s="260">
        <f t="shared" si="1"/>
        <v>8.3916083916083919E-2</v>
      </c>
      <c r="W9" s="261">
        <f t="shared" si="1"/>
        <v>0.1018957345971564</v>
      </c>
      <c r="X9" s="259">
        <f t="shared" si="1"/>
        <v>9.3346980552712386E-2</v>
      </c>
      <c r="Y9" s="260">
        <f t="shared" si="1"/>
        <v>0.11713836477987422</v>
      </c>
      <c r="Z9" s="261">
        <f t="shared" si="0"/>
        <v>9.8262140652915386E-2</v>
      </c>
    </row>
    <row r="10" spans="1:26" ht="31.5" customHeight="1" x14ac:dyDescent="0.3">
      <c r="A10" s="420" t="s">
        <v>122</v>
      </c>
      <c r="B10" s="262" t="s">
        <v>40</v>
      </c>
      <c r="C10" s="263">
        <v>168</v>
      </c>
      <c r="D10" s="264">
        <v>40</v>
      </c>
      <c r="E10" s="265">
        <f>+D10+C10</f>
        <v>208</v>
      </c>
      <c r="F10" s="263">
        <v>328</v>
      </c>
      <c r="G10" s="264">
        <v>50</v>
      </c>
      <c r="H10" s="265">
        <f>+G10+F10</f>
        <v>378</v>
      </c>
      <c r="I10" s="263" t="s">
        <v>14</v>
      </c>
      <c r="J10" s="264" t="s">
        <v>14</v>
      </c>
      <c r="K10" s="265" t="s">
        <v>14</v>
      </c>
      <c r="L10" s="263">
        <v>31</v>
      </c>
      <c r="M10" s="264">
        <v>10</v>
      </c>
      <c r="N10" s="265">
        <f>+M10+L10</f>
        <v>41</v>
      </c>
      <c r="O10" s="263" t="s">
        <v>14</v>
      </c>
      <c r="P10" s="264" t="s">
        <v>14</v>
      </c>
      <c r="Q10" s="265" t="s">
        <v>14</v>
      </c>
      <c r="R10" s="263" t="s">
        <v>14</v>
      </c>
      <c r="S10" s="264" t="s">
        <v>14</v>
      </c>
      <c r="T10" s="265" t="s">
        <v>14</v>
      </c>
      <c r="U10" s="263">
        <v>28</v>
      </c>
      <c r="V10" s="264">
        <v>11</v>
      </c>
      <c r="W10" s="265">
        <f>+V10+U10</f>
        <v>39</v>
      </c>
      <c r="X10" s="263">
        <f>+C10+F10+L10+U10</f>
        <v>555</v>
      </c>
      <c r="Y10" s="264">
        <f>+D10+G10+M10+V10</f>
        <v>111</v>
      </c>
      <c r="Z10" s="265">
        <f>+Y10+X10</f>
        <v>666</v>
      </c>
    </row>
    <row r="11" spans="1:26" ht="31.5" customHeight="1" x14ac:dyDescent="0.3">
      <c r="A11" s="409"/>
      <c r="B11" s="258" t="s">
        <v>120</v>
      </c>
      <c r="C11" s="259">
        <f t="shared" ref="C11:Y11" si="2">C10/C$28</f>
        <v>0.12574850299401197</v>
      </c>
      <c r="D11" s="260">
        <f t="shared" si="2"/>
        <v>0.11267605633802817</v>
      </c>
      <c r="E11" s="261">
        <f t="shared" si="2"/>
        <v>0.12300413956238912</v>
      </c>
      <c r="F11" s="259">
        <f t="shared" si="2"/>
        <v>0.1075057358243199</v>
      </c>
      <c r="G11" s="260">
        <f t="shared" si="2"/>
        <v>7.0422535211267609E-2</v>
      </c>
      <c r="H11" s="261">
        <f t="shared" si="2"/>
        <v>0.10050518479127891</v>
      </c>
      <c r="I11" s="259" t="s">
        <v>16</v>
      </c>
      <c r="J11" s="260" t="s">
        <v>16</v>
      </c>
      <c r="K11" s="261" t="s">
        <v>16</v>
      </c>
      <c r="L11" s="259">
        <f t="shared" si="2"/>
        <v>0.14155251141552511</v>
      </c>
      <c r="M11" s="260">
        <f t="shared" si="2"/>
        <v>0.15625</v>
      </c>
      <c r="N11" s="261">
        <f t="shared" si="2"/>
        <v>0.14487632508833923</v>
      </c>
      <c r="O11" s="259" t="s">
        <v>16</v>
      </c>
      <c r="P11" s="260" t="s">
        <v>16</v>
      </c>
      <c r="Q11" s="261" t="s">
        <v>16</v>
      </c>
      <c r="R11" s="259" t="s">
        <v>16</v>
      </c>
      <c r="S11" s="260" t="s">
        <v>16</v>
      </c>
      <c r="T11" s="261" t="s">
        <v>16</v>
      </c>
      <c r="U11" s="259">
        <f t="shared" si="2"/>
        <v>0.1003584229390681</v>
      </c>
      <c r="V11" s="260">
        <f t="shared" si="2"/>
        <v>7.6923076923076927E-2</v>
      </c>
      <c r="W11" s="261">
        <f t="shared" si="2"/>
        <v>9.2417061611374404E-2</v>
      </c>
      <c r="X11" s="259">
        <f t="shared" si="2"/>
        <v>0.11361310133060389</v>
      </c>
      <c r="Y11" s="260">
        <f t="shared" si="2"/>
        <v>8.7264150943396221E-2</v>
      </c>
      <c r="Z11" s="261">
        <f t="shared" si="0"/>
        <v>0.10816956309891181</v>
      </c>
    </row>
    <row r="12" spans="1:26" ht="31.5" customHeight="1" x14ac:dyDescent="0.3">
      <c r="A12" s="409" t="s">
        <v>123</v>
      </c>
      <c r="B12" s="262" t="s">
        <v>40</v>
      </c>
      <c r="C12" s="263">
        <v>212</v>
      </c>
      <c r="D12" s="264">
        <v>51</v>
      </c>
      <c r="E12" s="265">
        <f>+D12+C12</f>
        <v>263</v>
      </c>
      <c r="F12" s="263">
        <v>436</v>
      </c>
      <c r="G12" s="264">
        <v>68</v>
      </c>
      <c r="H12" s="265">
        <f>+G12+F12</f>
        <v>504</v>
      </c>
      <c r="I12" s="263" t="s">
        <v>14</v>
      </c>
      <c r="J12" s="264" t="s">
        <v>14</v>
      </c>
      <c r="K12" s="265" t="s">
        <v>14</v>
      </c>
      <c r="L12" s="263">
        <v>31</v>
      </c>
      <c r="M12" s="264">
        <v>8</v>
      </c>
      <c r="N12" s="265">
        <f>+M12+L12</f>
        <v>39</v>
      </c>
      <c r="O12" s="263" t="s">
        <v>14</v>
      </c>
      <c r="P12" s="264" t="s">
        <v>14</v>
      </c>
      <c r="Q12" s="265" t="s">
        <v>14</v>
      </c>
      <c r="R12" s="263" t="s">
        <v>14</v>
      </c>
      <c r="S12" s="264" t="s">
        <v>14</v>
      </c>
      <c r="T12" s="265" t="s">
        <v>14</v>
      </c>
      <c r="U12" s="263">
        <v>26</v>
      </c>
      <c r="V12" s="264">
        <v>10</v>
      </c>
      <c r="W12" s="265">
        <f>+V12+U12</f>
        <v>36</v>
      </c>
      <c r="X12" s="263">
        <f>+C12+F12+L12+U12</f>
        <v>705</v>
      </c>
      <c r="Y12" s="264">
        <f>+D12+G12+M12+V12</f>
        <v>137</v>
      </c>
      <c r="Z12" s="265">
        <f>+Y12+X12</f>
        <v>842</v>
      </c>
    </row>
    <row r="13" spans="1:26" ht="31.5" customHeight="1" x14ac:dyDescent="0.3">
      <c r="A13" s="409"/>
      <c r="B13" s="258" t="s">
        <v>120</v>
      </c>
      <c r="C13" s="259">
        <f t="shared" ref="C13:Y13" si="3">C12/C$28</f>
        <v>0.15868263473053892</v>
      </c>
      <c r="D13" s="260">
        <f t="shared" si="3"/>
        <v>0.14366197183098592</v>
      </c>
      <c r="E13" s="261">
        <f t="shared" si="3"/>
        <v>0.15552927261975164</v>
      </c>
      <c r="F13" s="259">
        <f t="shared" si="3"/>
        <v>0.14290396591281548</v>
      </c>
      <c r="G13" s="260">
        <f t="shared" si="3"/>
        <v>9.5774647887323941E-2</v>
      </c>
      <c r="H13" s="261">
        <f t="shared" si="3"/>
        <v>0.13400691305503856</v>
      </c>
      <c r="I13" s="259" t="s">
        <v>16</v>
      </c>
      <c r="J13" s="260" t="s">
        <v>16</v>
      </c>
      <c r="K13" s="261" t="s">
        <v>16</v>
      </c>
      <c r="L13" s="259">
        <f t="shared" si="3"/>
        <v>0.14155251141552511</v>
      </c>
      <c r="M13" s="260">
        <f t="shared" si="3"/>
        <v>0.125</v>
      </c>
      <c r="N13" s="261">
        <f t="shared" si="3"/>
        <v>0.13780918727915195</v>
      </c>
      <c r="O13" s="259" t="s">
        <v>16</v>
      </c>
      <c r="P13" s="260" t="s">
        <v>16</v>
      </c>
      <c r="Q13" s="261" t="s">
        <v>16</v>
      </c>
      <c r="R13" s="259" t="s">
        <v>16</v>
      </c>
      <c r="S13" s="260" t="s">
        <v>16</v>
      </c>
      <c r="T13" s="261" t="s">
        <v>16</v>
      </c>
      <c r="U13" s="259">
        <f t="shared" si="3"/>
        <v>9.3189964157706098E-2</v>
      </c>
      <c r="V13" s="260">
        <f t="shared" si="3"/>
        <v>6.9930069930069935E-2</v>
      </c>
      <c r="W13" s="261">
        <f t="shared" si="3"/>
        <v>8.5308056872037921E-2</v>
      </c>
      <c r="X13" s="259">
        <f t="shared" si="3"/>
        <v>0.14431934493346982</v>
      </c>
      <c r="Y13" s="260">
        <f t="shared" si="3"/>
        <v>0.10770440251572327</v>
      </c>
      <c r="Z13" s="261">
        <f t="shared" si="0"/>
        <v>0.13675491310703264</v>
      </c>
    </row>
    <row r="14" spans="1:26" ht="31.5" customHeight="1" x14ac:dyDescent="0.3">
      <c r="A14" s="409" t="s">
        <v>124</v>
      </c>
      <c r="B14" s="262" t="s">
        <v>40</v>
      </c>
      <c r="C14" s="263">
        <v>198</v>
      </c>
      <c r="D14" s="264">
        <v>38</v>
      </c>
      <c r="E14" s="265">
        <f>+D14+C14</f>
        <v>236</v>
      </c>
      <c r="F14" s="263">
        <v>437</v>
      </c>
      <c r="G14" s="264">
        <v>102</v>
      </c>
      <c r="H14" s="265">
        <f>+G14+F14</f>
        <v>539</v>
      </c>
      <c r="I14" s="263" t="s">
        <v>14</v>
      </c>
      <c r="J14" s="264" t="s">
        <v>14</v>
      </c>
      <c r="K14" s="265" t="s">
        <v>14</v>
      </c>
      <c r="L14" s="263">
        <v>28</v>
      </c>
      <c r="M14" s="264">
        <v>6</v>
      </c>
      <c r="N14" s="265">
        <f>+M14+L14</f>
        <v>34</v>
      </c>
      <c r="O14" s="263" t="s">
        <v>14</v>
      </c>
      <c r="P14" s="264" t="s">
        <v>14</v>
      </c>
      <c r="Q14" s="265" t="s">
        <v>14</v>
      </c>
      <c r="R14" s="263" t="s">
        <v>14</v>
      </c>
      <c r="S14" s="264" t="s">
        <v>14</v>
      </c>
      <c r="T14" s="265" t="s">
        <v>14</v>
      </c>
      <c r="U14" s="263">
        <v>35</v>
      </c>
      <c r="V14" s="264">
        <v>13</v>
      </c>
      <c r="W14" s="265">
        <f>+V14+U14</f>
        <v>48</v>
      </c>
      <c r="X14" s="263">
        <f>+C14+F14+L14+U14</f>
        <v>698</v>
      </c>
      <c r="Y14" s="264">
        <f>+D14+G14+M14+V14</f>
        <v>159</v>
      </c>
      <c r="Z14" s="265">
        <f>+Y14+X14</f>
        <v>857</v>
      </c>
    </row>
    <row r="15" spans="1:26" ht="31.5" customHeight="1" x14ac:dyDescent="0.3">
      <c r="A15" s="409"/>
      <c r="B15" s="258" t="s">
        <v>120</v>
      </c>
      <c r="C15" s="259">
        <f t="shared" ref="C15:Y15" si="4">C14/C$28</f>
        <v>0.14820359281437126</v>
      </c>
      <c r="D15" s="260">
        <f t="shared" si="4"/>
        <v>0.10704225352112676</v>
      </c>
      <c r="E15" s="261">
        <f t="shared" si="4"/>
        <v>0.13956238911886457</v>
      </c>
      <c r="F15" s="259">
        <f t="shared" si="4"/>
        <v>0.14323172730252376</v>
      </c>
      <c r="G15" s="260">
        <f t="shared" si="4"/>
        <v>0.14366197183098592</v>
      </c>
      <c r="H15" s="261">
        <f t="shared" si="4"/>
        <v>0.14331294868386069</v>
      </c>
      <c r="I15" s="259" t="s">
        <v>16</v>
      </c>
      <c r="J15" s="260" t="s">
        <v>16</v>
      </c>
      <c r="K15" s="261" t="s">
        <v>16</v>
      </c>
      <c r="L15" s="259">
        <f t="shared" si="4"/>
        <v>0.12785388127853881</v>
      </c>
      <c r="M15" s="260">
        <f t="shared" si="4"/>
        <v>9.375E-2</v>
      </c>
      <c r="N15" s="261">
        <f t="shared" si="4"/>
        <v>0.12014134275618374</v>
      </c>
      <c r="O15" s="259" t="s">
        <v>16</v>
      </c>
      <c r="P15" s="260" t="s">
        <v>16</v>
      </c>
      <c r="Q15" s="261" t="s">
        <v>16</v>
      </c>
      <c r="R15" s="259" t="s">
        <v>16</v>
      </c>
      <c r="S15" s="260" t="s">
        <v>16</v>
      </c>
      <c r="T15" s="261" t="s">
        <v>16</v>
      </c>
      <c r="U15" s="259">
        <f t="shared" si="4"/>
        <v>0.12544802867383512</v>
      </c>
      <c r="V15" s="260">
        <f t="shared" si="4"/>
        <v>9.0909090909090912E-2</v>
      </c>
      <c r="W15" s="261">
        <f t="shared" si="4"/>
        <v>0.11374407582938388</v>
      </c>
      <c r="X15" s="259">
        <f t="shared" si="4"/>
        <v>0.14288638689866939</v>
      </c>
      <c r="Y15" s="260">
        <f t="shared" si="4"/>
        <v>0.125</v>
      </c>
      <c r="Z15" s="261">
        <f t="shared" si="0"/>
        <v>0.13919116452817931</v>
      </c>
    </row>
    <row r="16" spans="1:26" ht="31.5" customHeight="1" x14ac:dyDescent="0.3">
      <c r="A16" s="409" t="s">
        <v>125</v>
      </c>
      <c r="B16" s="262" t="s">
        <v>40</v>
      </c>
      <c r="C16" s="263">
        <v>164</v>
      </c>
      <c r="D16" s="264">
        <v>54</v>
      </c>
      <c r="E16" s="265">
        <f>+D16+C16</f>
        <v>218</v>
      </c>
      <c r="F16" s="263">
        <v>404</v>
      </c>
      <c r="G16" s="264">
        <v>94</v>
      </c>
      <c r="H16" s="265">
        <f>+G16+F16</f>
        <v>498</v>
      </c>
      <c r="I16" s="263" t="s">
        <v>14</v>
      </c>
      <c r="J16" s="264" t="s">
        <v>14</v>
      </c>
      <c r="K16" s="265" t="s">
        <v>14</v>
      </c>
      <c r="L16" s="263">
        <v>29</v>
      </c>
      <c r="M16" s="264">
        <v>13</v>
      </c>
      <c r="N16" s="265">
        <f>+M16+L16</f>
        <v>42</v>
      </c>
      <c r="O16" s="263" t="s">
        <v>14</v>
      </c>
      <c r="P16" s="264" t="s">
        <v>14</v>
      </c>
      <c r="Q16" s="265" t="s">
        <v>14</v>
      </c>
      <c r="R16" s="263" t="s">
        <v>14</v>
      </c>
      <c r="S16" s="264" t="s">
        <v>14</v>
      </c>
      <c r="T16" s="265" t="s">
        <v>14</v>
      </c>
      <c r="U16" s="263">
        <v>44</v>
      </c>
      <c r="V16" s="264">
        <v>31</v>
      </c>
      <c r="W16" s="265">
        <f>+V16+U16</f>
        <v>75</v>
      </c>
      <c r="X16" s="263">
        <f>+C16+F16+L16+U16</f>
        <v>641</v>
      </c>
      <c r="Y16" s="264">
        <f>+D16+G16+M16+V16</f>
        <v>192</v>
      </c>
      <c r="Z16" s="265">
        <f>+Y16+X16</f>
        <v>833</v>
      </c>
    </row>
    <row r="17" spans="1:26" ht="31.5" customHeight="1" x14ac:dyDescent="0.3">
      <c r="A17" s="409"/>
      <c r="B17" s="258" t="s">
        <v>120</v>
      </c>
      <c r="C17" s="259">
        <f t="shared" ref="C17:Y17" si="5">C16/C$28</f>
        <v>0.12275449101796407</v>
      </c>
      <c r="D17" s="260">
        <f t="shared" si="5"/>
        <v>0.15211267605633802</v>
      </c>
      <c r="E17" s="261">
        <f t="shared" si="5"/>
        <v>0.12891780011827322</v>
      </c>
      <c r="F17" s="259">
        <f t="shared" si="5"/>
        <v>0.13241560144215012</v>
      </c>
      <c r="G17" s="260">
        <f t="shared" si="5"/>
        <v>0.13239436619718309</v>
      </c>
      <c r="H17" s="261">
        <f t="shared" si="5"/>
        <v>0.13241159266152619</v>
      </c>
      <c r="I17" s="259" t="s">
        <v>16</v>
      </c>
      <c r="J17" s="260" t="s">
        <v>16</v>
      </c>
      <c r="K17" s="261" t="s">
        <v>16</v>
      </c>
      <c r="L17" s="259">
        <f t="shared" si="5"/>
        <v>0.13242009132420091</v>
      </c>
      <c r="M17" s="260">
        <f t="shared" si="5"/>
        <v>0.203125</v>
      </c>
      <c r="N17" s="261">
        <f t="shared" si="5"/>
        <v>0.14840989399293286</v>
      </c>
      <c r="O17" s="259" t="s">
        <v>16</v>
      </c>
      <c r="P17" s="260" t="s">
        <v>16</v>
      </c>
      <c r="Q17" s="261" t="s">
        <v>16</v>
      </c>
      <c r="R17" s="259" t="s">
        <v>16</v>
      </c>
      <c r="S17" s="260" t="s">
        <v>16</v>
      </c>
      <c r="T17" s="261" t="s">
        <v>16</v>
      </c>
      <c r="U17" s="259">
        <f t="shared" si="5"/>
        <v>0.15770609318996415</v>
      </c>
      <c r="V17" s="260">
        <f t="shared" si="5"/>
        <v>0.21678321678321677</v>
      </c>
      <c r="W17" s="261">
        <f t="shared" si="5"/>
        <v>0.17772511848341233</v>
      </c>
      <c r="X17" s="259">
        <f t="shared" si="5"/>
        <v>0.13121801432958036</v>
      </c>
      <c r="Y17" s="260">
        <f t="shared" si="5"/>
        <v>0.15094339622641509</v>
      </c>
      <c r="Z17" s="261">
        <f t="shared" si="0"/>
        <v>0.13529316225434465</v>
      </c>
    </row>
    <row r="18" spans="1:26" ht="31.5" customHeight="1" x14ac:dyDescent="0.3">
      <c r="A18" s="409" t="s">
        <v>126</v>
      </c>
      <c r="B18" s="262" t="s">
        <v>40</v>
      </c>
      <c r="C18" s="263">
        <v>214</v>
      </c>
      <c r="D18" s="264">
        <v>52</v>
      </c>
      <c r="E18" s="265">
        <f>+D18+C18</f>
        <v>266</v>
      </c>
      <c r="F18" s="263">
        <v>419</v>
      </c>
      <c r="G18" s="264">
        <v>97</v>
      </c>
      <c r="H18" s="265">
        <f>+G18+F18</f>
        <v>516</v>
      </c>
      <c r="I18" s="263" t="s">
        <v>14</v>
      </c>
      <c r="J18" s="264" t="s">
        <v>14</v>
      </c>
      <c r="K18" s="265" t="s">
        <v>14</v>
      </c>
      <c r="L18" s="263">
        <v>27</v>
      </c>
      <c r="M18" s="264">
        <v>4</v>
      </c>
      <c r="N18" s="265">
        <f>+M18+L18</f>
        <v>31</v>
      </c>
      <c r="O18" s="263" t="s">
        <v>14</v>
      </c>
      <c r="P18" s="264" t="s">
        <v>14</v>
      </c>
      <c r="Q18" s="265" t="s">
        <v>14</v>
      </c>
      <c r="R18" s="263" t="s">
        <v>14</v>
      </c>
      <c r="S18" s="264" t="s">
        <v>14</v>
      </c>
      <c r="T18" s="265" t="s">
        <v>14</v>
      </c>
      <c r="U18" s="263">
        <v>37</v>
      </c>
      <c r="V18" s="264">
        <v>19</v>
      </c>
      <c r="W18" s="265">
        <f>+V18+U18</f>
        <v>56</v>
      </c>
      <c r="X18" s="263">
        <f>+C18+F18+L18+U18</f>
        <v>697</v>
      </c>
      <c r="Y18" s="264">
        <f>+D18+G18+M18+V18</f>
        <v>172</v>
      </c>
      <c r="Z18" s="265">
        <f>+Y18+X18</f>
        <v>869</v>
      </c>
    </row>
    <row r="19" spans="1:26" ht="31.5" customHeight="1" x14ac:dyDescent="0.3">
      <c r="A19" s="409"/>
      <c r="B19" s="258" t="s">
        <v>120</v>
      </c>
      <c r="C19" s="259">
        <f t="shared" ref="C19:Y19" si="6">C18/C$28</f>
        <v>0.16017964071856289</v>
      </c>
      <c r="D19" s="260">
        <f t="shared" si="6"/>
        <v>0.14647887323943662</v>
      </c>
      <c r="E19" s="261">
        <f t="shared" si="6"/>
        <v>0.15730337078651685</v>
      </c>
      <c r="F19" s="259">
        <f t="shared" si="6"/>
        <v>0.1373320222877745</v>
      </c>
      <c r="G19" s="260">
        <f t="shared" si="6"/>
        <v>0.13661971830985917</v>
      </c>
      <c r="H19" s="261">
        <f t="shared" si="6"/>
        <v>0.13719755384206328</v>
      </c>
      <c r="I19" s="259" t="s">
        <v>16</v>
      </c>
      <c r="J19" s="260" t="s">
        <v>16</v>
      </c>
      <c r="K19" s="261" t="s">
        <v>16</v>
      </c>
      <c r="L19" s="259">
        <f t="shared" si="6"/>
        <v>0.12328767123287671</v>
      </c>
      <c r="M19" s="260">
        <f t="shared" si="6"/>
        <v>6.25E-2</v>
      </c>
      <c r="N19" s="261">
        <f t="shared" si="6"/>
        <v>0.10954063604240283</v>
      </c>
      <c r="O19" s="259" t="s">
        <v>16</v>
      </c>
      <c r="P19" s="260" t="s">
        <v>16</v>
      </c>
      <c r="Q19" s="261" t="s">
        <v>16</v>
      </c>
      <c r="R19" s="259" t="s">
        <v>16</v>
      </c>
      <c r="S19" s="260" t="s">
        <v>16</v>
      </c>
      <c r="T19" s="261" t="s">
        <v>16</v>
      </c>
      <c r="U19" s="259">
        <f t="shared" si="6"/>
        <v>0.13261648745519714</v>
      </c>
      <c r="V19" s="260">
        <f t="shared" si="6"/>
        <v>0.13286713286713286</v>
      </c>
      <c r="W19" s="261">
        <f t="shared" si="6"/>
        <v>0.13270142180094788</v>
      </c>
      <c r="X19" s="259">
        <f t="shared" si="6"/>
        <v>0.14268167860798361</v>
      </c>
      <c r="Y19" s="260">
        <f t="shared" si="6"/>
        <v>0.13522012578616352</v>
      </c>
      <c r="Z19" s="261">
        <f t="shared" si="0"/>
        <v>0.14114016566509663</v>
      </c>
    </row>
    <row r="20" spans="1:26" ht="31.5" customHeight="1" x14ac:dyDescent="0.3">
      <c r="A20" s="409" t="s">
        <v>127</v>
      </c>
      <c r="B20" s="262" t="s">
        <v>40</v>
      </c>
      <c r="C20" s="263">
        <v>116</v>
      </c>
      <c r="D20" s="264">
        <v>24</v>
      </c>
      <c r="E20" s="265">
        <f>+D20+C20</f>
        <v>140</v>
      </c>
      <c r="F20" s="263">
        <v>286</v>
      </c>
      <c r="G20" s="264">
        <v>69</v>
      </c>
      <c r="H20" s="265">
        <f>+G20+F20</f>
        <v>355</v>
      </c>
      <c r="I20" s="263" t="s">
        <v>14</v>
      </c>
      <c r="J20" s="264" t="s">
        <v>14</v>
      </c>
      <c r="K20" s="265" t="s">
        <v>14</v>
      </c>
      <c r="L20" s="263">
        <v>15</v>
      </c>
      <c r="M20" s="264">
        <v>3</v>
      </c>
      <c r="N20" s="265">
        <f>+M20+L20</f>
        <v>18</v>
      </c>
      <c r="O20" s="263" t="s">
        <v>14</v>
      </c>
      <c r="P20" s="264" t="s">
        <v>14</v>
      </c>
      <c r="Q20" s="265" t="s">
        <v>14</v>
      </c>
      <c r="R20" s="263" t="s">
        <v>14</v>
      </c>
      <c r="S20" s="264" t="s">
        <v>14</v>
      </c>
      <c r="T20" s="265" t="s">
        <v>14</v>
      </c>
      <c r="U20" s="263">
        <v>28</v>
      </c>
      <c r="V20" s="264">
        <v>12</v>
      </c>
      <c r="W20" s="265">
        <f>+V20+U20</f>
        <v>40</v>
      </c>
      <c r="X20" s="263">
        <f>+C20+F20+L20+U20</f>
        <v>445</v>
      </c>
      <c r="Y20" s="264">
        <f>+D20+G20+M20+V20</f>
        <v>108</v>
      </c>
      <c r="Z20" s="265">
        <f>+Y20+X20</f>
        <v>553</v>
      </c>
    </row>
    <row r="21" spans="1:26" ht="31.5" customHeight="1" x14ac:dyDescent="0.3">
      <c r="A21" s="409"/>
      <c r="B21" s="258" t="s">
        <v>120</v>
      </c>
      <c r="C21" s="259">
        <f t="shared" ref="C21:Y21" si="7">C20/C$28</f>
        <v>8.6826347305389226E-2</v>
      </c>
      <c r="D21" s="260">
        <f t="shared" si="7"/>
        <v>6.7605633802816895E-2</v>
      </c>
      <c r="E21" s="261">
        <f t="shared" si="7"/>
        <v>8.2791247782377286E-2</v>
      </c>
      <c r="F21" s="259">
        <f t="shared" si="7"/>
        <v>9.3739757456571621E-2</v>
      </c>
      <c r="G21" s="260">
        <f t="shared" si="7"/>
        <v>9.7183098591549291E-2</v>
      </c>
      <c r="H21" s="261">
        <f t="shared" si="7"/>
        <v>9.4389789949481523E-2</v>
      </c>
      <c r="I21" s="259" t="s">
        <v>16</v>
      </c>
      <c r="J21" s="260" t="s">
        <v>16</v>
      </c>
      <c r="K21" s="261" t="s">
        <v>16</v>
      </c>
      <c r="L21" s="259">
        <f t="shared" si="7"/>
        <v>6.8493150684931503E-2</v>
      </c>
      <c r="M21" s="260">
        <f t="shared" si="7"/>
        <v>4.6875E-2</v>
      </c>
      <c r="N21" s="261">
        <f t="shared" si="7"/>
        <v>6.3604240282685506E-2</v>
      </c>
      <c r="O21" s="259" t="s">
        <v>16</v>
      </c>
      <c r="P21" s="260" t="s">
        <v>16</v>
      </c>
      <c r="Q21" s="261" t="s">
        <v>16</v>
      </c>
      <c r="R21" s="259" t="s">
        <v>16</v>
      </c>
      <c r="S21" s="260" t="s">
        <v>16</v>
      </c>
      <c r="T21" s="261" t="s">
        <v>16</v>
      </c>
      <c r="U21" s="259">
        <f t="shared" si="7"/>
        <v>0.1003584229390681</v>
      </c>
      <c r="V21" s="260">
        <f t="shared" si="7"/>
        <v>8.3916083916083919E-2</v>
      </c>
      <c r="W21" s="261">
        <f t="shared" si="7"/>
        <v>9.4786729857819899E-2</v>
      </c>
      <c r="X21" s="259">
        <f t="shared" si="7"/>
        <v>9.1095189355168887E-2</v>
      </c>
      <c r="Y21" s="260">
        <f t="shared" si="7"/>
        <v>8.4905660377358486E-2</v>
      </c>
      <c r="Z21" s="261">
        <f t="shared" si="0"/>
        <v>8.9816469059606954E-2</v>
      </c>
    </row>
    <row r="22" spans="1:26" ht="31.5" customHeight="1" x14ac:dyDescent="0.3">
      <c r="A22" s="409" t="s">
        <v>128</v>
      </c>
      <c r="B22" s="262" t="s">
        <v>40</v>
      </c>
      <c r="C22" s="263">
        <v>58</v>
      </c>
      <c r="D22" s="264">
        <v>20</v>
      </c>
      <c r="E22" s="265">
        <f>+D22+C22</f>
        <v>78</v>
      </c>
      <c r="F22" s="263">
        <v>207</v>
      </c>
      <c r="G22" s="264">
        <v>66</v>
      </c>
      <c r="H22" s="265">
        <f>+G22+F22</f>
        <v>273</v>
      </c>
      <c r="I22" s="263" t="s">
        <v>14</v>
      </c>
      <c r="J22" s="264" t="s">
        <v>14</v>
      </c>
      <c r="K22" s="265" t="s">
        <v>14</v>
      </c>
      <c r="L22" s="263">
        <v>8</v>
      </c>
      <c r="M22" s="264">
        <v>3</v>
      </c>
      <c r="N22" s="265">
        <f>+M22+L22</f>
        <v>11</v>
      </c>
      <c r="O22" s="263" t="s">
        <v>14</v>
      </c>
      <c r="P22" s="264" t="s">
        <v>14</v>
      </c>
      <c r="Q22" s="265" t="s">
        <v>14</v>
      </c>
      <c r="R22" s="263" t="s">
        <v>14</v>
      </c>
      <c r="S22" s="264" t="s">
        <v>14</v>
      </c>
      <c r="T22" s="265" t="s">
        <v>14</v>
      </c>
      <c r="U22" s="263">
        <v>25</v>
      </c>
      <c r="V22" s="264">
        <v>8</v>
      </c>
      <c r="W22" s="265">
        <f>+V22+U22</f>
        <v>33</v>
      </c>
      <c r="X22" s="263">
        <f>+C22+F22+L22+U22</f>
        <v>298</v>
      </c>
      <c r="Y22" s="264">
        <f>+D22+G22+M22+V22</f>
        <v>97</v>
      </c>
      <c r="Z22" s="265">
        <f>+Y22+X22</f>
        <v>395</v>
      </c>
    </row>
    <row r="23" spans="1:26" ht="31.5" customHeight="1" x14ac:dyDescent="0.3">
      <c r="A23" s="409"/>
      <c r="B23" s="258" t="s">
        <v>120</v>
      </c>
      <c r="C23" s="259">
        <f t="shared" ref="C23:Z29" si="8">C22/C$28</f>
        <v>4.3413173652694613E-2</v>
      </c>
      <c r="D23" s="260">
        <f t="shared" si="8"/>
        <v>5.6338028169014086E-2</v>
      </c>
      <c r="E23" s="261">
        <f t="shared" si="8"/>
        <v>4.6126552335895916E-2</v>
      </c>
      <c r="F23" s="259">
        <f t="shared" si="8"/>
        <v>6.7846607669616518E-2</v>
      </c>
      <c r="G23" s="260">
        <f t="shared" si="8"/>
        <v>9.295774647887324E-2</v>
      </c>
      <c r="H23" s="261">
        <f t="shared" si="8"/>
        <v>7.2587077904812544E-2</v>
      </c>
      <c r="I23" s="259" t="s">
        <v>16</v>
      </c>
      <c r="J23" s="260" t="s">
        <v>16</v>
      </c>
      <c r="K23" s="261" t="s">
        <v>16</v>
      </c>
      <c r="L23" s="259">
        <f t="shared" si="8"/>
        <v>3.6529680365296802E-2</v>
      </c>
      <c r="M23" s="260">
        <f t="shared" si="8"/>
        <v>4.6875E-2</v>
      </c>
      <c r="N23" s="261">
        <f t="shared" si="8"/>
        <v>3.8869257950530034E-2</v>
      </c>
      <c r="O23" s="259" t="s">
        <v>16</v>
      </c>
      <c r="P23" s="260" t="s">
        <v>16</v>
      </c>
      <c r="Q23" s="261" t="s">
        <v>16</v>
      </c>
      <c r="R23" s="259" t="s">
        <v>16</v>
      </c>
      <c r="S23" s="260" t="s">
        <v>16</v>
      </c>
      <c r="T23" s="261" t="s">
        <v>16</v>
      </c>
      <c r="U23" s="259">
        <f t="shared" si="8"/>
        <v>8.9605734767025089E-2</v>
      </c>
      <c r="V23" s="260">
        <f t="shared" si="8"/>
        <v>5.5944055944055944E-2</v>
      </c>
      <c r="W23" s="261">
        <f t="shared" si="8"/>
        <v>7.8199052132701424E-2</v>
      </c>
      <c r="X23" s="259">
        <f t="shared" si="8"/>
        <v>6.1003070624360285E-2</v>
      </c>
      <c r="Y23" s="260">
        <f t="shared" si="8"/>
        <v>7.6257861635220123E-2</v>
      </c>
      <c r="Z23" s="261">
        <f t="shared" si="8"/>
        <v>6.415462075686211E-2</v>
      </c>
    </row>
    <row r="24" spans="1:26" ht="31.5" customHeight="1" x14ac:dyDescent="0.3">
      <c r="A24" s="409" t="s">
        <v>129</v>
      </c>
      <c r="B24" s="262" t="s">
        <v>40</v>
      </c>
      <c r="C24" s="263">
        <v>35</v>
      </c>
      <c r="D24" s="264">
        <v>8</v>
      </c>
      <c r="E24" s="265">
        <f>+D24+C24</f>
        <v>43</v>
      </c>
      <c r="F24" s="263">
        <v>159</v>
      </c>
      <c r="G24" s="264">
        <v>35</v>
      </c>
      <c r="H24" s="265">
        <f>+G24+F24</f>
        <v>194</v>
      </c>
      <c r="I24" s="263" t="s">
        <v>14</v>
      </c>
      <c r="J24" s="264" t="s">
        <v>14</v>
      </c>
      <c r="K24" s="265" t="s">
        <v>14</v>
      </c>
      <c r="L24" s="263">
        <v>10</v>
      </c>
      <c r="M24" s="264">
        <v>2</v>
      </c>
      <c r="N24" s="265">
        <f>+M24+L24</f>
        <v>12</v>
      </c>
      <c r="O24" s="263" t="s">
        <v>14</v>
      </c>
      <c r="P24" s="264" t="s">
        <v>14</v>
      </c>
      <c r="Q24" s="265" t="s">
        <v>14</v>
      </c>
      <c r="R24" s="263" t="s">
        <v>14</v>
      </c>
      <c r="S24" s="264" t="s">
        <v>14</v>
      </c>
      <c r="T24" s="265" t="s">
        <v>14</v>
      </c>
      <c r="U24" s="263">
        <v>10</v>
      </c>
      <c r="V24" s="264">
        <v>11</v>
      </c>
      <c r="W24" s="265">
        <f>+V24+U24</f>
        <v>21</v>
      </c>
      <c r="X24" s="263">
        <f>+C24+F24+L24+U24</f>
        <v>214</v>
      </c>
      <c r="Y24" s="264">
        <f>+D24+G24+M24+V24</f>
        <v>56</v>
      </c>
      <c r="Z24" s="265">
        <f>+Y24+X24</f>
        <v>270</v>
      </c>
    </row>
    <row r="25" spans="1:26" ht="31.5" customHeight="1" x14ac:dyDescent="0.3">
      <c r="A25" s="409"/>
      <c r="B25" s="258" t="s">
        <v>120</v>
      </c>
      <c r="C25" s="259">
        <f t="shared" ref="C25:Y25" si="9">C24/C$28</f>
        <v>2.619760479041916E-2</v>
      </c>
      <c r="D25" s="260">
        <f t="shared" si="9"/>
        <v>2.2535211267605635E-2</v>
      </c>
      <c r="E25" s="261">
        <f t="shared" si="9"/>
        <v>2.5428740390301598E-2</v>
      </c>
      <c r="F25" s="259">
        <f t="shared" si="9"/>
        <v>5.2114060963618487E-2</v>
      </c>
      <c r="G25" s="260">
        <f t="shared" si="9"/>
        <v>4.9295774647887321E-2</v>
      </c>
      <c r="H25" s="261">
        <f t="shared" si="9"/>
        <v>5.1582026056899759E-2</v>
      </c>
      <c r="I25" s="259" t="s">
        <v>16</v>
      </c>
      <c r="J25" s="260" t="s">
        <v>16</v>
      </c>
      <c r="K25" s="261" t="s">
        <v>16</v>
      </c>
      <c r="L25" s="259">
        <f t="shared" si="9"/>
        <v>4.5662100456621002E-2</v>
      </c>
      <c r="M25" s="260">
        <f t="shared" si="9"/>
        <v>3.125E-2</v>
      </c>
      <c r="N25" s="261">
        <f t="shared" si="9"/>
        <v>4.2402826855123678E-2</v>
      </c>
      <c r="O25" s="259" t="s">
        <v>16</v>
      </c>
      <c r="P25" s="260" t="s">
        <v>16</v>
      </c>
      <c r="Q25" s="261" t="s">
        <v>16</v>
      </c>
      <c r="R25" s="259" t="s">
        <v>16</v>
      </c>
      <c r="S25" s="260" t="s">
        <v>16</v>
      </c>
      <c r="T25" s="261" t="s">
        <v>16</v>
      </c>
      <c r="U25" s="259">
        <f t="shared" si="9"/>
        <v>3.5842293906810034E-2</v>
      </c>
      <c r="V25" s="260">
        <f t="shared" si="9"/>
        <v>7.6923076923076927E-2</v>
      </c>
      <c r="W25" s="261">
        <f t="shared" si="9"/>
        <v>4.9763033175355451E-2</v>
      </c>
      <c r="X25" s="259">
        <f t="shared" si="9"/>
        <v>4.3807574206755372E-2</v>
      </c>
      <c r="Y25" s="260">
        <f t="shared" si="9"/>
        <v>4.40251572327044E-2</v>
      </c>
      <c r="Z25" s="261">
        <f t="shared" si="8"/>
        <v>4.3852525580639921E-2</v>
      </c>
    </row>
    <row r="26" spans="1:26" ht="31.5" customHeight="1" x14ac:dyDescent="0.3">
      <c r="A26" s="409" t="s">
        <v>130</v>
      </c>
      <c r="B26" s="262" t="s">
        <v>40</v>
      </c>
      <c r="C26" s="263">
        <v>27</v>
      </c>
      <c r="D26" s="264">
        <v>9</v>
      </c>
      <c r="E26" s="265">
        <f>+D26+C26</f>
        <v>36</v>
      </c>
      <c r="F26" s="263">
        <v>115</v>
      </c>
      <c r="G26" s="264">
        <v>58</v>
      </c>
      <c r="H26" s="265">
        <f>+G26+F26</f>
        <v>173</v>
      </c>
      <c r="I26" s="263" t="s">
        <v>14</v>
      </c>
      <c r="J26" s="264" t="s">
        <v>14</v>
      </c>
      <c r="K26" s="265" t="s">
        <v>14</v>
      </c>
      <c r="L26" s="263">
        <v>11</v>
      </c>
      <c r="M26" s="264">
        <v>2</v>
      </c>
      <c r="N26" s="265">
        <f>+M26+L26</f>
        <v>13</v>
      </c>
      <c r="O26" s="263" t="s">
        <v>14</v>
      </c>
      <c r="P26" s="264" t="s">
        <v>14</v>
      </c>
      <c r="Q26" s="265" t="s">
        <v>14</v>
      </c>
      <c r="R26" s="263" t="s">
        <v>14</v>
      </c>
      <c r="S26" s="264" t="s">
        <v>14</v>
      </c>
      <c r="T26" s="265" t="s">
        <v>14</v>
      </c>
      <c r="U26" s="263">
        <v>15</v>
      </c>
      <c r="V26" s="264">
        <v>15</v>
      </c>
      <c r="W26" s="265">
        <f>+V26+U26</f>
        <v>30</v>
      </c>
      <c r="X26" s="263">
        <f>+C26+F26+L26+U26</f>
        <v>168</v>
      </c>
      <c r="Y26" s="264">
        <f>+D26+G26+M26+V26</f>
        <v>84</v>
      </c>
      <c r="Z26" s="265">
        <f>+Y26+X26</f>
        <v>252</v>
      </c>
    </row>
    <row r="27" spans="1:26" ht="31.5" customHeight="1" thickBot="1" x14ac:dyDescent="0.35">
      <c r="A27" s="410"/>
      <c r="B27" s="266" t="s">
        <v>120</v>
      </c>
      <c r="C27" s="267">
        <f t="shared" ref="C27:Y27" si="10">C26/C$28</f>
        <v>2.0209580838323353E-2</v>
      </c>
      <c r="D27" s="268">
        <f t="shared" si="10"/>
        <v>2.5352112676056339E-2</v>
      </c>
      <c r="E27" s="269">
        <f t="shared" si="10"/>
        <v>2.1289178001182733E-2</v>
      </c>
      <c r="F27" s="267">
        <f t="shared" si="10"/>
        <v>3.769255981645362E-2</v>
      </c>
      <c r="G27" s="268">
        <f t="shared" si="10"/>
        <v>8.1690140845070425E-2</v>
      </c>
      <c r="H27" s="269">
        <f t="shared" si="10"/>
        <v>4.5998404679606489E-2</v>
      </c>
      <c r="I27" s="267" t="s">
        <v>16</v>
      </c>
      <c r="J27" s="268" t="s">
        <v>16</v>
      </c>
      <c r="K27" s="269" t="s">
        <v>16</v>
      </c>
      <c r="L27" s="267">
        <f t="shared" si="10"/>
        <v>5.0228310502283102E-2</v>
      </c>
      <c r="M27" s="268">
        <f t="shared" si="10"/>
        <v>3.125E-2</v>
      </c>
      <c r="N27" s="269">
        <f t="shared" si="10"/>
        <v>4.5936395759717315E-2</v>
      </c>
      <c r="O27" s="267" t="s">
        <v>16</v>
      </c>
      <c r="P27" s="268" t="s">
        <v>16</v>
      </c>
      <c r="Q27" s="269" t="s">
        <v>16</v>
      </c>
      <c r="R27" s="267" t="s">
        <v>16</v>
      </c>
      <c r="S27" s="268" t="s">
        <v>16</v>
      </c>
      <c r="T27" s="269" t="s">
        <v>16</v>
      </c>
      <c r="U27" s="267">
        <f t="shared" si="10"/>
        <v>5.3763440860215055E-2</v>
      </c>
      <c r="V27" s="268">
        <f t="shared" si="10"/>
        <v>0.1048951048951049</v>
      </c>
      <c r="W27" s="269">
        <f t="shared" si="10"/>
        <v>7.1090047393364927E-2</v>
      </c>
      <c r="X27" s="267">
        <f t="shared" si="10"/>
        <v>3.4390992835209827E-2</v>
      </c>
      <c r="Y27" s="268">
        <f t="shared" si="10"/>
        <v>6.6037735849056603E-2</v>
      </c>
      <c r="Z27" s="269">
        <f t="shared" si="8"/>
        <v>4.0929023875263926E-2</v>
      </c>
    </row>
    <row r="28" spans="1:26" ht="31.5" customHeight="1" x14ac:dyDescent="0.3">
      <c r="A28" s="411" t="s">
        <v>131</v>
      </c>
      <c r="B28" s="254" t="s">
        <v>40</v>
      </c>
      <c r="C28" s="270">
        <f>+C6+C8+C10+C12+C14+C16+C18+C20+C22+C24+C26</f>
        <v>1336</v>
      </c>
      <c r="D28" s="271">
        <f>+D6+D8+D10+D12+D14+D16+D18+D20+D22+D24+D26</f>
        <v>355</v>
      </c>
      <c r="E28" s="272">
        <f>+D28+C28</f>
        <v>1691</v>
      </c>
      <c r="F28" s="270">
        <f>+F6+F8+F10+F12+F14+F16+F18+F20+F22+F24+F26</f>
        <v>3051</v>
      </c>
      <c r="G28" s="271">
        <f>+G6+G8+G10+G12+G14+G16+G18+G20+G22+G24+G26</f>
        <v>710</v>
      </c>
      <c r="H28" s="272">
        <f>+G28+F28</f>
        <v>3761</v>
      </c>
      <c r="I28" s="270">
        <v>0</v>
      </c>
      <c r="J28" s="273">
        <v>0</v>
      </c>
      <c r="K28" s="272">
        <v>0</v>
      </c>
      <c r="L28" s="270">
        <f>+L6+L8+L10+L12+L14+L16+L18+L20+L22+L24+L26</f>
        <v>219</v>
      </c>
      <c r="M28" s="271">
        <f>+M6+M8+M10+M12+M14+M16+M18+M20+M22+M24+M26</f>
        <v>64</v>
      </c>
      <c r="N28" s="272">
        <f>+M28+L28</f>
        <v>283</v>
      </c>
      <c r="O28" s="270">
        <v>0</v>
      </c>
      <c r="P28" s="273">
        <v>0</v>
      </c>
      <c r="Q28" s="272">
        <v>0</v>
      </c>
      <c r="R28" s="270">
        <v>0</v>
      </c>
      <c r="S28" s="273">
        <v>0</v>
      </c>
      <c r="T28" s="272">
        <v>0</v>
      </c>
      <c r="U28" s="270">
        <f>+U6+U8+U10+U12+U14+U16+U18+U20+U22+U24+U26</f>
        <v>279</v>
      </c>
      <c r="V28" s="271">
        <f>+V6+V8+V10+V12+V14+V16+V18+V20+V22+V24+V26</f>
        <v>143</v>
      </c>
      <c r="W28" s="272">
        <f>+V28+U28</f>
        <v>422</v>
      </c>
      <c r="X28" s="270">
        <f t="shared" ref="X28:Z28" si="11">C28+F28+I28+L28+O28+U28</f>
        <v>4885</v>
      </c>
      <c r="Y28" s="273">
        <f t="shared" si="11"/>
        <v>1272</v>
      </c>
      <c r="Z28" s="272">
        <f t="shared" si="11"/>
        <v>6157</v>
      </c>
    </row>
    <row r="29" spans="1:26" ht="31.5" customHeight="1" thickBot="1" x14ac:dyDescent="0.35">
      <c r="A29" s="412"/>
      <c r="B29" s="274" t="s">
        <v>120</v>
      </c>
      <c r="C29" s="275">
        <f t="shared" ref="C29:H29" si="12">C28/C$28</f>
        <v>1</v>
      </c>
      <c r="D29" s="276">
        <f t="shared" si="12"/>
        <v>1</v>
      </c>
      <c r="E29" s="277">
        <f t="shared" si="12"/>
        <v>1</v>
      </c>
      <c r="F29" s="275">
        <f t="shared" si="12"/>
        <v>1</v>
      </c>
      <c r="G29" s="278">
        <f t="shared" si="12"/>
        <v>1</v>
      </c>
      <c r="H29" s="277">
        <f t="shared" si="12"/>
        <v>1</v>
      </c>
      <c r="I29" s="275" t="s">
        <v>16</v>
      </c>
      <c r="J29" s="276" t="s">
        <v>16</v>
      </c>
      <c r="K29" s="277" t="s">
        <v>16</v>
      </c>
      <c r="L29" s="275">
        <f t="shared" ref="L29:N29" si="13">L28/L$28</f>
        <v>1</v>
      </c>
      <c r="M29" s="278">
        <f t="shared" si="13"/>
        <v>1</v>
      </c>
      <c r="N29" s="277">
        <f t="shared" si="13"/>
        <v>1</v>
      </c>
      <c r="O29" s="275" t="s">
        <v>16</v>
      </c>
      <c r="P29" s="276" t="s">
        <v>16</v>
      </c>
      <c r="Q29" s="277" t="s">
        <v>16</v>
      </c>
      <c r="R29" s="275" t="s">
        <v>16</v>
      </c>
      <c r="S29" s="276" t="s">
        <v>16</v>
      </c>
      <c r="T29" s="277" t="s">
        <v>16</v>
      </c>
      <c r="U29" s="275">
        <f t="shared" ref="U29:Y29" si="14">U28/U$28</f>
        <v>1</v>
      </c>
      <c r="V29" s="278">
        <f t="shared" si="14"/>
        <v>1</v>
      </c>
      <c r="W29" s="277">
        <f t="shared" si="14"/>
        <v>1</v>
      </c>
      <c r="X29" s="275">
        <f t="shared" si="14"/>
        <v>1</v>
      </c>
      <c r="Y29" s="276">
        <f t="shared" si="14"/>
        <v>1</v>
      </c>
      <c r="Z29" s="277">
        <f t="shared" si="8"/>
        <v>1</v>
      </c>
    </row>
    <row r="30" spans="1:26" ht="31.5" customHeight="1" thickBot="1" x14ac:dyDescent="0.35">
      <c r="A30" s="279"/>
      <c r="B30" s="83"/>
      <c r="C30" s="280"/>
      <c r="D30" s="280"/>
      <c r="E30" s="280"/>
      <c r="F30" s="280"/>
      <c r="G30" s="280"/>
      <c r="H30" s="280"/>
      <c r="I30" s="280"/>
      <c r="J30" s="280"/>
      <c r="K30" s="280"/>
      <c r="L30" s="280"/>
      <c r="M30" s="280"/>
      <c r="N30" s="280"/>
      <c r="O30" s="280"/>
      <c r="P30" s="280"/>
      <c r="Q30" s="280"/>
      <c r="R30" s="280"/>
      <c r="S30" s="280"/>
      <c r="T30" s="280"/>
      <c r="U30" s="280"/>
      <c r="V30" s="280"/>
      <c r="W30" s="280"/>
      <c r="X30" s="280"/>
      <c r="Y30" s="280"/>
      <c r="Z30" s="280"/>
    </row>
    <row r="31" spans="1:26" ht="42" customHeight="1" x14ac:dyDescent="0.3">
      <c r="A31" s="281" t="s">
        <v>132</v>
      </c>
      <c r="B31" s="282" t="s">
        <v>13</v>
      </c>
      <c r="C31" s="255">
        <v>186</v>
      </c>
      <c r="D31" s="256">
        <v>36</v>
      </c>
      <c r="E31" s="257">
        <f>+D31+C31</f>
        <v>222</v>
      </c>
      <c r="F31" s="255">
        <v>294</v>
      </c>
      <c r="G31" s="256">
        <v>60</v>
      </c>
      <c r="H31" s="257">
        <f>+G31+F31</f>
        <v>354</v>
      </c>
      <c r="I31" s="255" t="s">
        <v>14</v>
      </c>
      <c r="J31" s="256" t="s">
        <v>14</v>
      </c>
      <c r="K31" s="257" t="s">
        <v>14</v>
      </c>
      <c r="L31" s="255">
        <v>5</v>
      </c>
      <c r="M31" s="256">
        <v>0</v>
      </c>
      <c r="N31" s="257">
        <f>+M31+L31</f>
        <v>5</v>
      </c>
      <c r="O31" s="255" t="s">
        <v>14</v>
      </c>
      <c r="P31" s="256" t="s">
        <v>14</v>
      </c>
      <c r="Q31" s="257" t="s">
        <v>14</v>
      </c>
      <c r="R31" s="255" t="s">
        <v>14</v>
      </c>
      <c r="S31" s="256" t="s">
        <v>14</v>
      </c>
      <c r="T31" s="257" t="s">
        <v>14</v>
      </c>
      <c r="U31" s="255">
        <v>28</v>
      </c>
      <c r="V31" s="256">
        <v>13</v>
      </c>
      <c r="W31" s="257">
        <f>+V31+U31</f>
        <v>41</v>
      </c>
      <c r="X31" s="255">
        <f>+C31+F31+L31+U31</f>
        <v>513</v>
      </c>
      <c r="Y31" s="256">
        <f>+D31+G31+M31+V31</f>
        <v>109</v>
      </c>
      <c r="Z31" s="257">
        <f>+Y31+X31</f>
        <v>622</v>
      </c>
    </row>
    <row r="32" spans="1:26" ht="43.5" customHeight="1" thickBot="1" x14ac:dyDescent="0.35">
      <c r="A32" s="283" t="s">
        <v>133</v>
      </c>
      <c r="B32" s="284" t="s">
        <v>13</v>
      </c>
      <c r="C32" s="405">
        <f>+C33-E31-E28</f>
        <v>0</v>
      </c>
      <c r="D32" s="405"/>
      <c r="E32" s="405"/>
      <c r="F32" s="405">
        <f>+F33-H31-H28</f>
        <v>970</v>
      </c>
      <c r="G32" s="405"/>
      <c r="H32" s="405"/>
      <c r="I32" s="413">
        <v>255</v>
      </c>
      <c r="J32" s="414"/>
      <c r="K32" s="415"/>
      <c r="L32" s="405">
        <f>+L33-N31-N28</f>
        <v>0</v>
      </c>
      <c r="M32" s="405"/>
      <c r="N32" s="405"/>
      <c r="O32" s="405" t="s">
        <v>14</v>
      </c>
      <c r="P32" s="405"/>
      <c r="Q32" s="405"/>
      <c r="R32" s="405" t="s">
        <v>14</v>
      </c>
      <c r="S32" s="405"/>
      <c r="T32" s="405"/>
      <c r="U32" s="405">
        <f>+U33-W31-W28</f>
        <v>0</v>
      </c>
      <c r="V32" s="405"/>
      <c r="W32" s="405"/>
      <c r="X32" s="405">
        <f>SUM(C32:W32)</f>
        <v>1225</v>
      </c>
      <c r="Y32" s="405"/>
      <c r="Z32" s="405"/>
    </row>
    <row r="33" spans="1:26" ht="51.75" customHeight="1" thickBot="1" x14ac:dyDescent="0.35">
      <c r="A33" s="285" t="s">
        <v>31</v>
      </c>
      <c r="B33" s="286" t="s">
        <v>13</v>
      </c>
      <c r="C33" s="406">
        <v>1913</v>
      </c>
      <c r="D33" s="407"/>
      <c r="E33" s="408"/>
      <c r="F33" s="406">
        <v>5085</v>
      </c>
      <c r="G33" s="407"/>
      <c r="H33" s="408"/>
      <c r="I33" s="406">
        <v>255</v>
      </c>
      <c r="J33" s="407"/>
      <c r="K33" s="408"/>
      <c r="L33" s="397">
        <v>288</v>
      </c>
      <c r="M33" s="397"/>
      <c r="N33" s="397"/>
      <c r="O33" s="397" t="s">
        <v>14</v>
      </c>
      <c r="P33" s="397"/>
      <c r="Q33" s="397"/>
      <c r="R33" s="397" t="s">
        <v>14</v>
      </c>
      <c r="S33" s="397"/>
      <c r="T33" s="397"/>
      <c r="U33" s="397">
        <v>463</v>
      </c>
      <c r="V33" s="397"/>
      <c r="W33" s="397"/>
      <c r="X33" s="398">
        <f>+Z28+Z31+X32</f>
        <v>8004</v>
      </c>
      <c r="Y33" s="399"/>
      <c r="Z33" s="400"/>
    </row>
    <row r="34" spans="1:26" ht="30.6" customHeight="1" thickBot="1" x14ac:dyDescent="0.35">
      <c r="A34" s="287"/>
      <c r="B34" s="288"/>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row>
    <row r="35" spans="1:26" ht="36.75" customHeight="1" x14ac:dyDescent="0.3">
      <c r="A35" s="401"/>
      <c r="B35" s="402"/>
      <c r="C35" s="402"/>
      <c r="D35" s="402"/>
      <c r="E35" s="402"/>
      <c r="F35" s="403"/>
      <c r="G35" s="403"/>
      <c r="H35" s="403"/>
      <c r="I35" s="403"/>
      <c r="J35" s="403"/>
      <c r="K35" s="403"/>
      <c r="L35" s="403"/>
      <c r="M35" s="403"/>
      <c r="N35" s="403"/>
      <c r="O35" s="403"/>
      <c r="P35" s="403"/>
      <c r="Q35" s="403"/>
      <c r="R35" s="403"/>
      <c r="S35" s="403"/>
      <c r="T35" s="403"/>
      <c r="U35" s="403"/>
      <c r="V35" s="403"/>
      <c r="W35" s="403"/>
      <c r="X35" s="403"/>
      <c r="Y35" s="403"/>
      <c r="Z35" s="404"/>
    </row>
    <row r="36" spans="1:26" ht="44.25" customHeight="1" x14ac:dyDescent="0.3">
      <c r="A36" s="395" t="s">
        <v>33</v>
      </c>
      <c r="B36" s="396"/>
      <c r="C36" s="388">
        <v>3</v>
      </c>
      <c r="D36" s="389"/>
      <c r="E36" s="390"/>
      <c r="F36" s="388">
        <v>9</v>
      </c>
      <c r="G36" s="389"/>
      <c r="H36" s="390"/>
      <c r="I36" s="388">
        <v>0</v>
      </c>
      <c r="J36" s="389">
        <v>2</v>
      </c>
      <c r="K36" s="390">
        <v>2</v>
      </c>
      <c r="L36" s="388">
        <v>1</v>
      </c>
      <c r="M36" s="389">
        <v>2</v>
      </c>
      <c r="N36" s="390">
        <v>2</v>
      </c>
      <c r="O36" s="388">
        <v>0</v>
      </c>
      <c r="P36" s="389">
        <v>1</v>
      </c>
      <c r="Q36" s="390">
        <v>1</v>
      </c>
      <c r="R36" s="388">
        <v>0</v>
      </c>
      <c r="S36" s="389">
        <v>0</v>
      </c>
      <c r="T36" s="390">
        <v>0</v>
      </c>
      <c r="U36" s="388">
        <v>3</v>
      </c>
      <c r="V36" s="389">
        <v>3</v>
      </c>
      <c r="W36" s="390">
        <v>3</v>
      </c>
      <c r="X36" s="388">
        <f>C36+F36+I36+L36+O36+R36+U36</f>
        <v>16</v>
      </c>
      <c r="Y36" s="389">
        <f t="shared" ref="Y36:Z37" si="15">D36+G36+J36+M36+P36+S36+V36</f>
        <v>8</v>
      </c>
      <c r="Z36" s="390">
        <f t="shared" si="15"/>
        <v>8</v>
      </c>
    </row>
    <row r="37" spans="1:26" ht="44.25" customHeight="1" thickBot="1" x14ac:dyDescent="0.35">
      <c r="A37" s="391" t="s">
        <v>34</v>
      </c>
      <c r="B37" s="392"/>
      <c r="C37" s="393">
        <v>3</v>
      </c>
      <c r="D37" s="386"/>
      <c r="E37" s="394"/>
      <c r="F37" s="385">
        <v>12</v>
      </c>
      <c r="G37" s="386"/>
      <c r="H37" s="387"/>
      <c r="I37" s="385">
        <v>1</v>
      </c>
      <c r="J37" s="386"/>
      <c r="K37" s="387"/>
      <c r="L37" s="385">
        <v>1</v>
      </c>
      <c r="M37" s="386"/>
      <c r="N37" s="387"/>
      <c r="O37" s="385">
        <v>0</v>
      </c>
      <c r="P37" s="386"/>
      <c r="Q37" s="387"/>
      <c r="R37" s="385">
        <v>1</v>
      </c>
      <c r="S37" s="386"/>
      <c r="T37" s="387"/>
      <c r="U37" s="385">
        <v>3</v>
      </c>
      <c r="V37" s="386"/>
      <c r="W37" s="387"/>
      <c r="X37" s="386">
        <f>C37+F37+I37+L37+O37+R37+U37</f>
        <v>21</v>
      </c>
      <c r="Y37" s="386">
        <f t="shared" si="15"/>
        <v>0</v>
      </c>
      <c r="Z37" s="387">
        <f t="shared" si="15"/>
        <v>0</v>
      </c>
    </row>
    <row r="38" spans="1:26" x14ac:dyDescent="0.3">
      <c r="A38" s="290" t="s">
        <v>35</v>
      </c>
      <c r="B38" s="290"/>
      <c r="C38" s="290"/>
      <c r="D38" s="290"/>
      <c r="E38" s="290"/>
      <c r="F38" s="290"/>
      <c r="G38" s="290"/>
      <c r="H38" s="290"/>
      <c r="I38" s="290"/>
      <c r="J38" s="290"/>
      <c r="K38" s="290"/>
      <c r="L38" s="290"/>
      <c r="M38" s="290"/>
      <c r="N38" s="290"/>
      <c r="O38" s="290"/>
      <c r="P38" s="290"/>
      <c r="Q38" s="290"/>
      <c r="R38" s="290"/>
      <c r="S38" s="290"/>
      <c r="T38" s="290"/>
      <c r="U38" s="290"/>
      <c r="V38" s="290"/>
      <c r="W38" s="290"/>
    </row>
  </sheetData>
  <mergeCells count="66">
    <mergeCell ref="U37:W37"/>
    <mergeCell ref="X37:Z37"/>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52" orientation="landscape" copies="2" r:id="rId1"/>
  <headerFooter>
    <oddFooter>&amp;L&amp;F
&amp;D&amp;C&amp;A&amp;R&amp;P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650A-740E-4D66-B31D-BA5095F86F3B}">
  <sheetPr>
    <tabColor rgb="FF00FF00"/>
    <pageSetUpPr fitToPage="1"/>
  </sheetPr>
  <dimension ref="A1:J25"/>
  <sheetViews>
    <sheetView zoomScale="73" zoomScaleNormal="73" workbookViewId="0">
      <selection activeCell="I16" sqref="I16"/>
    </sheetView>
  </sheetViews>
  <sheetFormatPr baseColWidth="10" defaultRowHeight="14.4" x14ac:dyDescent="0.3"/>
  <cols>
    <col min="1" max="1" width="41.109375" customWidth="1"/>
    <col min="2" max="2" width="19.5546875" style="166" customWidth="1"/>
    <col min="3" max="4" width="22.5546875" customWidth="1"/>
    <col min="5" max="5" width="25.109375" customWidth="1"/>
    <col min="6" max="10" width="22.5546875" customWidth="1"/>
  </cols>
  <sheetData>
    <row r="1" spans="1:10" ht="57" customHeight="1" x14ac:dyDescent="0.3">
      <c r="A1" s="437" t="s">
        <v>64</v>
      </c>
      <c r="B1" s="437"/>
      <c r="C1" s="437"/>
      <c r="D1" s="437"/>
      <c r="E1" s="437"/>
      <c r="F1" s="437"/>
      <c r="G1" s="437"/>
      <c r="H1" s="437"/>
      <c r="I1" s="437"/>
      <c r="J1" s="437"/>
    </row>
    <row r="2" spans="1:10" ht="57" customHeight="1" thickBot="1" x14ac:dyDescent="0.35">
      <c r="A2" s="437" t="s">
        <v>65</v>
      </c>
      <c r="B2" s="437"/>
      <c r="C2" s="438"/>
      <c r="D2" s="438"/>
      <c r="E2" s="438"/>
      <c r="F2" s="438"/>
      <c r="G2" s="438"/>
      <c r="H2" s="438"/>
      <c r="I2" s="438"/>
      <c r="J2" s="438"/>
    </row>
    <row r="3" spans="1:10" ht="51.75" customHeight="1" thickBot="1" x14ac:dyDescent="0.35">
      <c r="A3" s="372" t="s">
        <v>66</v>
      </c>
      <c r="B3" s="376"/>
      <c r="C3" s="380" t="s">
        <v>3</v>
      </c>
      <c r="D3" s="380"/>
      <c r="E3" s="380"/>
      <c r="F3" s="380"/>
      <c r="G3" s="380"/>
      <c r="H3" s="380"/>
      <c r="I3" s="380"/>
      <c r="J3" s="381"/>
    </row>
    <row r="4" spans="1:10" ht="67.5" customHeight="1" thickBot="1" x14ac:dyDescent="0.35">
      <c r="A4" s="377"/>
      <c r="B4" s="378"/>
      <c r="C4" s="1" t="s">
        <v>4</v>
      </c>
      <c r="D4" s="3" t="s">
        <v>5</v>
      </c>
      <c r="E4" s="2" t="s">
        <v>6</v>
      </c>
      <c r="F4" s="3" t="s">
        <v>7</v>
      </c>
      <c r="G4" s="3" t="s">
        <v>8</v>
      </c>
      <c r="H4" s="4" t="s">
        <v>9</v>
      </c>
      <c r="I4" s="5" t="s">
        <v>10</v>
      </c>
      <c r="J4" s="6" t="s">
        <v>11</v>
      </c>
    </row>
    <row r="5" spans="1:10" ht="25.5" customHeight="1" x14ac:dyDescent="0.3">
      <c r="A5" s="439" t="s">
        <v>67</v>
      </c>
      <c r="B5" s="7" t="s">
        <v>13</v>
      </c>
      <c r="C5" s="151">
        <v>1509</v>
      </c>
      <c r="D5" s="8">
        <v>255</v>
      </c>
      <c r="E5" s="8">
        <v>154</v>
      </c>
      <c r="F5" s="8">
        <v>261</v>
      </c>
      <c r="G5" s="8" t="s">
        <v>14</v>
      </c>
      <c r="H5" s="8" t="s">
        <v>14</v>
      </c>
      <c r="I5" s="152">
        <v>335</v>
      </c>
      <c r="J5" s="9">
        <f>SUM(C5:I5)</f>
        <v>2514</v>
      </c>
    </row>
    <row r="6" spans="1:10" ht="25.5" customHeight="1" x14ac:dyDescent="0.3">
      <c r="A6" s="433"/>
      <c r="B6" s="10" t="s">
        <v>15</v>
      </c>
      <c r="C6" s="153">
        <f t="shared" ref="C6:J6" si="0">C5/C$15</f>
        <v>0.84490481522956329</v>
      </c>
      <c r="D6" s="11">
        <f t="shared" si="0"/>
        <v>0.74127906976744184</v>
      </c>
      <c r="E6" s="11">
        <f t="shared" si="0"/>
        <v>0.73684210526315785</v>
      </c>
      <c r="F6" s="11">
        <f t="shared" si="0"/>
        <v>0.90940766550522645</v>
      </c>
      <c r="G6" s="154" t="s">
        <v>16</v>
      </c>
      <c r="H6" s="154" t="s">
        <v>16</v>
      </c>
      <c r="I6" s="155">
        <f t="shared" si="0"/>
        <v>0.76834862385321101</v>
      </c>
      <c r="J6" s="12">
        <f t="shared" si="0"/>
        <v>0.82103200522534292</v>
      </c>
    </row>
    <row r="7" spans="1:10" ht="25.5" customHeight="1" x14ac:dyDescent="0.3">
      <c r="A7" s="432" t="s">
        <v>68</v>
      </c>
      <c r="B7" s="13" t="s">
        <v>13</v>
      </c>
      <c r="C7" s="156">
        <v>76</v>
      </c>
      <c r="D7" s="14">
        <v>29</v>
      </c>
      <c r="E7" s="14">
        <v>27</v>
      </c>
      <c r="F7" s="14">
        <v>7</v>
      </c>
      <c r="G7" s="14" t="s">
        <v>14</v>
      </c>
      <c r="H7" s="14" t="s">
        <v>14</v>
      </c>
      <c r="I7" s="157">
        <v>30</v>
      </c>
      <c r="J7" s="15">
        <f t="shared" ref="J7" si="1">SUM(C7:I7)</f>
        <v>169</v>
      </c>
    </row>
    <row r="8" spans="1:10" ht="25.5" customHeight="1" x14ac:dyDescent="0.3">
      <c r="A8" s="433"/>
      <c r="B8" s="10" t="s">
        <v>15</v>
      </c>
      <c r="C8" s="153">
        <f t="shared" ref="C8:J8" si="2">C7/C$15</f>
        <v>4.2553191489361701E-2</v>
      </c>
      <c r="D8" s="11">
        <f t="shared" si="2"/>
        <v>8.4302325581395346E-2</v>
      </c>
      <c r="E8" s="11">
        <f t="shared" si="2"/>
        <v>0.12918660287081341</v>
      </c>
      <c r="F8" s="11">
        <f t="shared" si="2"/>
        <v>2.4390243902439025E-2</v>
      </c>
      <c r="G8" s="11" t="s">
        <v>16</v>
      </c>
      <c r="H8" s="11" t="s">
        <v>16</v>
      </c>
      <c r="I8" s="155">
        <f t="shared" si="2"/>
        <v>6.8807339449541288E-2</v>
      </c>
      <c r="J8" s="12">
        <f t="shared" si="2"/>
        <v>5.5192684519921618E-2</v>
      </c>
    </row>
    <row r="9" spans="1:10" ht="25.5" customHeight="1" x14ac:dyDescent="0.3">
      <c r="A9" s="432" t="s">
        <v>69</v>
      </c>
      <c r="B9" s="13" t="s">
        <v>13</v>
      </c>
      <c r="C9" s="156">
        <v>119</v>
      </c>
      <c r="D9" s="14">
        <v>30</v>
      </c>
      <c r="E9" s="14">
        <v>16</v>
      </c>
      <c r="F9" s="14">
        <v>17</v>
      </c>
      <c r="G9" s="14" t="s">
        <v>14</v>
      </c>
      <c r="H9" s="14" t="s">
        <v>14</v>
      </c>
      <c r="I9" s="157">
        <v>41</v>
      </c>
      <c r="J9" s="15">
        <f t="shared" ref="J9" si="3">SUM(C9:I9)</f>
        <v>223</v>
      </c>
    </row>
    <row r="10" spans="1:10" ht="25.5" customHeight="1" x14ac:dyDescent="0.3">
      <c r="A10" s="433"/>
      <c r="B10" s="10" t="s">
        <v>15</v>
      </c>
      <c r="C10" s="153">
        <f t="shared" ref="C10:J10" si="4">C9/C$15</f>
        <v>6.6629339305711091E-2</v>
      </c>
      <c r="D10" s="11">
        <f t="shared" si="4"/>
        <v>8.7209302325581398E-2</v>
      </c>
      <c r="E10" s="11">
        <f t="shared" si="4"/>
        <v>7.6555023923444973E-2</v>
      </c>
      <c r="F10" s="11">
        <f t="shared" si="4"/>
        <v>5.9233449477351915E-2</v>
      </c>
      <c r="G10" s="11" t="s">
        <v>16</v>
      </c>
      <c r="H10" s="11" t="s">
        <v>16</v>
      </c>
      <c r="I10" s="155">
        <f t="shared" si="4"/>
        <v>9.4036697247706427E-2</v>
      </c>
      <c r="J10" s="12">
        <f t="shared" si="4"/>
        <v>7.2828216851730895E-2</v>
      </c>
    </row>
    <row r="11" spans="1:10" ht="25.5" customHeight="1" x14ac:dyDescent="0.3">
      <c r="A11" s="432" t="s">
        <v>70</v>
      </c>
      <c r="B11" s="13" t="s">
        <v>13</v>
      </c>
      <c r="C11" s="156">
        <v>47</v>
      </c>
      <c r="D11" s="14">
        <v>26</v>
      </c>
      <c r="E11" s="14">
        <v>6</v>
      </c>
      <c r="F11" s="14">
        <v>2</v>
      </c>
      <c r="G11" s="14" t="s">
        <v>14</v>
      </c>
      <c r="H11" s="14" t="s">
        <v>14</v>
      </c>
      <c r="I11" s="157">
        <v>27</v>
      </c>
      <c r="J11" s="15">
        <f t="shared" ref="J11" si="5">SUM(C11:I11)</f>
        <v>108</v>
      </c>
    </row>
    <row r="12" spans="1:10" ht="25.5" customHeight="1" x14ac:dyDescent="0.3">
      <c r="A12" s="433"/>
      <c r="B12" s="10" t="s">
        <v>15</v>
      </c>
      <c r="C12" s="153">
        <f t="shared" ref="C12:J12" si="6">C11/C$15</f>
        <v>2.6315789473684209E-2</v>
      </c>
      <c r="D12" s="11">
        <f t="shared" si="6"/>
        <v>7.5581395348837205E-2</v>
      </c>
      <c r="E12" s="11">
        <f t="shared" si="6"/>
        <v>2.8708133971291867E-2</v>
      </c>
      <c r="F12" s="11">
        <f t="shared" si="6"/>
        <v>6.9686411149825784E-3</v>
      </c>
      <c r="G12" s="11" t="s">
        <v>16</v>
      </c>
      <c r="H12" s="11" t="s">
        <v>16</v>
      </c>
      <c r="I12" s="155">
        <f t="shared" si="6"/>
        <v>6.1926605504587159E-2</v>
      </c>
      <c r="J12" s="12">
        <f t="shared" si="6"/>
        <v>3.5271064663618547E-2</v>
      </c>
    </row>
    <row r="13" spans="1:10" ht="25.5" customHeight="1" x14ac:dyDescent="0.3">
      <c r="A13" s="432" t="s">
        <v>71</v>
      </c>
      <c r="B13" s="13" t="s">
        <v>13</v>
      </c>
      <c r="C13" s="156">
        <v>35</v>
      </c>
      <c r="D13" s="14">
        <v>4</v>
      </c>
      <c r="E13" s="14">
        <v>6</v>
      </c>
      <c r="F13" s="14">
        <v>0</v>
      </c>
      <c r="G13" s="14" t="s">
        <v>14</v>
      </c>
      <c r="H13" s="14" t="s">
        <v>14</v>
      </c>
      <c r="I13" s="157">
        <v>3</v>
      </c>
      <c r="J13" s="15">
        <f t="shared" ref="J13" si="7">SUM(C13:I13)</f>
        <v>48</v>
      </c>
    </row>
    <row r="14" spans="1:10" ht="25.5" customHeight="1" thickBot="1" x14ac:dyDescent="0.35">
      <c r="A14" s="434"/>
      <c r="B14" s="10" t="s">
        <v>15</v>
      </c>
      <c r="C14" s="158">
        <f t="shared" ref="C14:J14" si="8">C13/C$15</f>
        <v>1.9596864501679731E-2</v>
      </c>
      <c r="D14" s="16">
        <f t="shared" si="8"/>
        <v>1.1627906976744186E-2</v>
      </c>
      <c r="E14" s="16">
        <f t="shared" si="8"/>
        <v>2.8708133971291867E-2</v>
      </c>
      <c r="F14" s="16">
        <f t="shared" si="8"/>
        <v>0</v>
      </c>
      <c r="G14" s="16" t="s">
        <v>16</v>
      </c>
      <c r="H14" s="16" t="s">
        <v>16</v>
      </c>
      <c r="I14" s="159">
        <f t="shared" si="8"/>
        <v>6.8807339449541288E-3</v>
      </c>
      <c r="J14" s="17">
        <f t="shared" si="8"/>
        <v>1.5676028739386023E-2</v>
      </c>
    </row>
    <row r="15" spans="1:10" ht="27.75" customHeight="1" x14ac:dyDescent="0.3">
      <c r="A15" s="435" t="s">
        <v>72</v>
      </c>
      <c r="B15" s="7" t="s">
        <v>13</v>
      </c>
      <c r="C15" s="125">
        <f>C5+C7+C9+C11+C13</f>
        <v>1786</v>
      </c>
      <c r="D15" s="18">
        <f>D5+D7+D9+D11+D13</f>
        <v>344</v>
      </c>
      <c r="E15" s="125">
        <f>E5+E7+E9+E11+E13</f>
        <v>209</v>
      </c>
      <c r="F15" s="18">
        <f t="shared" ref="F15:J15" si="9">F5+F7+F9+F11+F13</f>
        <v>287</v>
      </c>
      <c r="G15" s="18" t="s">
        <v>14</v>
      </c>
      <c r="H15" s="18" t="s">
        <v>14</v>
      </c>
      <c r="I15" s="126">
        <f t="shared" si="9"/>
        <v>436</v>
      </c>
      <c r="J15" s="19">
        <f t="shared" si="9"/>
        <v>3062</v>
      </c>
    </row>
    <row r="16" spans="1:10" ht="27.75" customHeight="1" thickBot="1" x14ac:dyDescent="0.35">
      <c r="A16" s="436"/>
      <c r="B16" s="161" t="s">
        <v>15</v>
      </c>
      <c r="C16" s="129">
        <f t="shared" ref="C16:I16" si="10">C15/C$15</f>
        <v>1</v>
      </c>
      <c r="D16" s="20">
        <f t="shared" si="10"/>
        <v>1</v>
      </c>
      <c r="E16" s="20">
        <f t="shared" si="10"/>
        <v>1</v>
      </c>
      <c r="F16" s="20">
        <f t="shared" si="10"/>
        <v>1</v>
      </c>
      <c r="G16" s="20" t="s">
        <v>16</v>
      </c>
      <c r="H16" s="20" t="s">
        <v>16</v>
      </c>
      <c r="I16" s="130">
        <f t="shared" si="10"/>
        <v>1</v>
      </c>
      <c r="J16" s="21">
        <f>J15/J$15</f>
        <v>1</v>
      </c>
    </row>
    <row r="17" spans="1:10" ht="36" customHeight="1" thickBot="1" x14ac:dyDescent="0.35">
      <c r="A17" s="22"/>
      <c r="B17" s="23"/>
      <c r="C17" s="24"/>
      <c r="D17" s="24"/>
      <c r="E17" s="24"/>
      <c r="F17" s="24"/>
      <c r="G17" s="24"/>
      <c r="H17" s="24"/>
      <c r="I17" s="24"/>
      <c r="J17" s="24"/>
    </row>
    <row r="18" spans="1:10" ht="44.25" customHeight="1" x14ac:dyDescent="0.3">
      <c r="A18" s="25" t="s">
        <v>73</v>
      </c>
      <c r="B18" s="162" t="s">
        <v>13</v>
      </c>
      <c r="C18" s="27">
        <v>127</v>
      </c>
      <c r="D18" s="28">
        <v>182</v>
      </c>
      <c r="E18" s="28">
        <v>46</v>
      </c>
      <c r="F18" s="28">
        <v>1</v>
      </c>
      <c r="G18" s="28" t="s">
        <v>14</v>
      </c>
      <c r="H18" s="28" t="s">
        <v>14</v>
      </c>
      <c r="I18" s="29">
        <v>27</v>
      </c>
      <c r="J18" s="30">
        <f>SUM(C18:I18)</f>
        <v>383</v>
      </c>
    </row>
    <row r="19" spans="1:10" ht="44.25" customHeight="1" thickBot="1" x14ac:dyDescent="0.35">
      <c r="A19" s="163" t="s">
        <v>30</v>
      </c>
      <c r="B19" s="161" t="s">
        <v>13</v>
      </c>
      <c r="C19" s="32">
        <f t="shared" ref="C19:J19" si="11">C20-C15-C18</f>
        <v>0</v>
      </c>
      <c r="D19" s="34">
        <f t="shared" si="11"/>
        <v>4559</v>
      </c>
      <c r="E19" s="34">
        <f t="shared" si="11"/>
        <v>0</v>
      </c>
      <c r="F19" s="34">
        <f t="shared" si="11"/>
        <v>0</v>
      </c>
      <c r="G19" s="34" t="s">
        <v>14</v>
      </c>
      <c r="H19" s="34" t="s">
        <v>14</v>
      </c>
      <c r="I19" s="35">
        <f t="shared" si="11"/>
        <v>0</v>
      </c>
      <c r="J19" s="33">
        <f t="shared" si="11"/>
        <v>4559</v>
      </c>
    </row>
    <row r="20" spans="1:10" ht="44.25" customHeight="1" thickBot="1" x14ac:dyDescent="0.35">
      <c r="A20" s="164" t="s">
        <v>31</v>
      </c>
      <c r="B20" s="161" t="s">
        <v>13</v>
      </c>
      <c r="C20" s="32">
        <v>1913</v>
      </c>
      <c r="D20" s="34">
        <v>5085</v>
      </c>
      <c r="E20" s="34">
        <v>255</v>
      </c>
      <c r="F20" s="34">
        <v>288</v>
      </c>
      <c r="G20" s="34" t="s">
        <v>14</v>
      </c>
      <c r="H20" s="34" t="s">
        <v>14</v>
      </c>
      <c r="I20" s="35">
        <v>463</v>
      </c>
      <c r="J20" s="33">
        <f>SUM(C20:I20)</f>
        <v>8004</v>
      </c>
    </row>
    <row r="21" spans="1:10" ht="54.75" customHeight="1" thickBot="1" x14ac:dyDescent="0.35">
      <c r="A21" s="182"/>
      <c r="B21" s="22"/>
      <c r="C21" s="36"/>
      <c r="D21" s="36"/>
      <c r="E21" s="36"/>
      <c r="F21" s="36"/>
      <c r="G21" s="36"/>
      <c r="H21" s="36"/>
      <c r="I21" s="36"/>
      <c r="J21" s="37"/>
    </row>
    <row r="22" spans="1:10" ht="42" customHeight="1" x14ac:dyDescent="0.3">
      <c r="A22" s="339" t="s">
        <v>32</v>
      </c>
      <c r="B22" s="340"/>
      <c r="C22" s="340"/>
      <c r="D22" s="39"/>
      <c r="E22" s="39"/>
      <c r="F22" s="39"/>
      <c r="G22" s="39"/>
      <c r="H22" s="39"/>
      <c r="I22" s="39"/>
      <c r="J22" s="40"/>
    </row>
    <row r="23" spans="1:10" ht="42" customHeight="1" x14ac:dyDescent="0.3">
      <c r="A23" s="357" t="s">
        <v>33</v>
      </c>
      <c r="B23" s="358"/>
      <c r="C23" s="165">
        <v>3</v>
      </c>
      <c r="D23" s="42">
        <v>4</v>
      </c>
      <c r="E23" s="42">
        <v>1</v>
      </c>
      <c r="F23" s="42">
        <v>1</v>
      </c>
      <c r="G23" s="42">
        <v>0</v>
      </c>
      <c r="H23" s="42">
        <v>0</v>
      </c>
      <c r="I23" s="42">
        <v>3</v>
      </c>
      <c r="J23" s="43">
        <f>SUM(C23:I23)</f>
        <v>12</v>
      </c>
    </row>
    <row r="24" spans="1:10" ht="42" customHeight="1" thickBot="1" x14ac:dyDescent="0.35">
      <c r="A24" s="359" t="s">
        <v>34</v>
      </c>
      <c r="B24" s="360"/>
      <c r="C24" s="44">
        <v>3</v>
      </c>
      <c r="D24" s="45">
        <v>12</v>
      </c>
      <c r="E24" s="45">
        <v>1</v>
      </c>
      <c r="F24" s="45">
        <v>1</v>
      </c>
      <c r="G24" s="45">
        <v>0</v>
      </c>
      <c r="H24" s="45">
        <v>1</v>
      </c>
      <c r="I24" s="46">
        <v>3</v>
      </c>
      <c r="J24" s="47">
        <f>SUM(C24:I24)</f>
        <v>21</v>
      </c>
    </row>
    <row r="25" spans="1:10" ht="31.5" customHeight="1" x14ac:dyDescent="0.3">
      <c r="A25" s="48" t="s">
        <v>35</v>
      </c>
      <c r="B25" s="49"/>
      <c r="C25" s="50"/>
      <c r="D25" s="50"/>
      <c r="E25" s="50"/>
      <c r="F25" s="50"/>
      <c r="G25" s="50"/>
      <c r="H25" s="50"/>
      <c r="I25" s="50"/>
      <c r="J25" s="50"/>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9"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7212B-6CA1-4028-B990-BC4E07C6E745}">
  <sheetPr>
    <tabColor rgb="FF00FF00"/>
    <pageSetUpPr fitToPage="1"/>
  </sheetPr>
  <dimension ref="A1:J21"/>
  <sheetViews>
    <sheetView topLeftCell="A3" zoomScale="71" zoomScaleNormal="71" workbookViewId="0">
      <selection activeCell="I16" sqref="I16"/>
    </sheetView>
  </sheetViews>
  <sheetFormatPr baseColWidth="10" defaultRowHeight="14.4" x14ac:dyDescent="0.3"/>
  <cols>
    <col min="1" max="1" width="33.6640625" customWidth="1"/>
    <col min="2" max="2" width="12.109375" customWidth="1"/>
    <col min="3" max="10" width="22.5546875" customWidth="1"/>
  </cols>
  <sheetData>
    <row r="1" spans="1:10" ht="43.5" customHeight="1" x14ac:dyDescent="0.3">
      <c r="A1" s="437" t="s">
        <v>74</v>
      </c>
      <c r="B1" s="437"/>
      <c r="C1" s="437"/>
      <c r="D1" s="437"/>
      <c r="E1" s="437"/>
      <c r="F1" s="437"/>
      <c r="G1" s="437"/>
      <c r="H1" s="437"/>
      <c r="I1" s="437"/>
      <c r="J1" s="437"/>
    </row>
    <row r="2" spans="1:10" ht="43.5" customHeight="1" thickBot="1" x14ac:dyDescent="0.35">
      <c r="A2" s="437" t="s">
        <v>75</v>
      </c>
      <c r="B2" s="437"/>
      <c r="C2" s="438"/>
      <c r="D2" s="438"/>
      <c r="E2" s="438"/>
      <c r="F2" s="438"/>
      <c r="G2" s="438"/>
      <c r="H2" s="438"/>
      <c r="I2" s="438"/>
      <c r="J2" s="438"/>
    </row>
    <row r="3" spans="1:10" ht="51.75" customHeight="1" thickBot="1" x14ac:dyDescent="0.35">
      <c r="A3" s="372" t="s">
        <v>76</v>
      </c>
      <c r="B3" s="376"/>
      <c r="C3" s="379" t="s">
        <v>3</v>
      </c>
      <c r="D3" s="380"/>
      <c r="E3" s="380"/>
      <c r="F3" s="380"/>
      <c r="G3" s="380"/>
      <c r="H3" s="380"/>
      <c r="I3" s="380"/>
      <c r="J3" s="381"/>
    </row>
    <row r="4" spans="1:10" ht="48" customHeight="1" thickBot="1" x14ac:dyDescent="0.35">
      <c r="A4" s="377"/>
      <c r="B4" s="378"/>
      <c r="C4" s="1" t="s">
        <v>4</v>
      </c>
      <c r="D4" s="3" t="s">
        <v>5</v>
      </c>
      <c r="E4" s="2" t="s">
        <v>6</v>
      </c>
      <c r="F4" s="3" t="s">
        <v>7</v>
      </c>
      <c r="G4" s="3" t="s">
        <v>8</v>
      </c>
      <c r="H4" s="3" t="s">
        <v>9</v>
      </c>
      <c r="I4" s="5" t="s">
        <v>10</v>
      </c>
      <c r="J4" s="6" t="s">
        <v>11</v>
      </c>
    </row>
    <row r="5" spans="1:10" ht="25.5" customHeight="1" x14ac:dyDescent="0.3">
      <c r="A5" s="443" t="s">
        <v>77</v>
      </c>
      <c r="B5" s="13" t="s">
        <v>13</v>
      </c>
      <c r="C5" s="151">
        <v>1356</v>
      </c>
      <c r="D5" s="8">
        <v>2730</v>
      </c>
      <c r="E5" s="8">
        <v>159</v>
      </c>
      <c r="F5" s="8">
        <v>255</v>
      </c>
      <c r="G5" s="8" t="s">
        <v>14</v>
      </c>
      <c r="H5" s="8" t="s">
        <v>14</v>
      </c>
      <c r="I5" s="152">
        <v>352</v>
      </c>
      <c r="J5" s="9">
        <f>SUM(C5:I5)</f>
        <v>4852</v>
      </c>
    </row>
    <row r="6" spans="1:10" ht="25.5" customHeight="1" x14ac:dyDescent="0.3">
      <c r="A6" s="444"/>
      <c r="B6" s="10" t="s">
        <v>15</v>
      </c>
      <c r="C6" s="153">
        <f t="shared" ref="C6:J6" si="0">C5/C$11</f>
        <v>0.75966386554621845</v>
      </c>
      <c r="D6" s="11">
        <f t="shared" si="0"/>
        <v>0.57510006319780915</v>
      </c>
      <c r="E6" s="11">
        <f t="shared" si="0"/>
        <v>0.7429906542056075</v>
      </c>
      <c r="F6" s="11">
        <f t="shared" si="0"/>
        <v>0.89473684210526316</v>
      </c>
      <c r="G6" s="11" t="s">
        <v>16</v>
      </c>
      <c r="H6" s="11" t="s">
        <v>16</v>
      </c>
      <c r="I6" s="155">
        <f t="shared" si="0"/>
        <v>0.77704194260485648</v>
      </c>
      <c r="J6" s="12">
        <f t="shared" si="0"/>
        <v>0.64831640833778725</v>
      </c>
    </row>
    <row r="7" spans="1:10" ht="25.5" customHeight="1" x14ac:dyDescent="0.3">
      <c r="A7" s="440" t="s">
        <v>78</v>
      </c>
      <c r="B7" s="13" t="s">
        <v>13</v>
      </c>
      <c r="C7" s="156">
        <v>104</v>
      </c>
      <c r="D7" s="14">
        <v>362</v>
      </c>
      <c r="E7" s="14">
        <v>19</v>
      </c>
      <c r="F7" s="14">
        <v>20</v>
      </c>
      <c r="G7" s="14" t="s">
        <v>14</v>
      </c>
      <c r="H7" s="14" t="s">
        <v>14</v>
      </c>
      <c r="I7" s="157">
        <v>8</v>
      </c>
      <c r="J7" s="15">
        <f t="shared" ref="J7" si="1">SUM(C7:I7)</f>
        <v>513</v>
      </c>
    </row>
    <row r="8" spans="1:10" ht="25.5" customHeight="1" x14ac:dyDescent="0.3">
      <c r="A8" s="444"/>
      <c r="B8" s="10" t="s">
        <v>15</v>
      </c>
      <c r="C8" s="153">
        <f t="shared" ref="C8:J8" si="2">C7/C$11</f>
        <v>5.8263305322128853E-2</v>
      </c>
      <c r="D8" s="11">
        <f t="shared" si="2"/>
        <v>7.6258689698757112E-2</v>
      </c>
      <c r="E8" s="11">
        <f t="shared" si="2"/>
        <v>8.8785046728971959E-2</v>
      </c>
      <c r="F8" s="11">
        <f t="shared" si="2"/>
        <v>7.0175438596491224E-2</v>
      </c>
      <c r="G8" s="11" t="s">
        <v>16</v>
      </c>
      <c r="H8" s="11" t="s">
        <v>16</v>
      </c>
      <c r="I8" s="155">
        <f t="shared" si="2"/>
        <v>1.7660044150110375E-2</v>
      </c>
      <c r="J8" s="12">
        <f t="shared" si="2"/>
        <v>6.8546231961517906E-2</v>
      </c>
    </row>
    <row r="9" spans="1:10" ht="25.5" customHeight="1" x14ac:dyDescent="0.3">
      <c r="A9" s="440" t="s">
        <v>79</v>
      </c>
      <c r="B9" s="167" t="s">
        <v>13</v>
      </c>
      <c r="C9" s="168">
        <v>325</v>
      </c>
      <c r="D9" s="169">
        <v>1655</v>
      </c>
      <c r="E9" s="169">
        <v>36</v>
      </c>
      <c r="F9" s="169">
        <v>10</v>
      </c>
      <c r="G9" s="169" t="s">
        <v>14</v>
      </c>
      <c r="H9" s="169" t="s">
        <v>14</v>
      </c>
      <c r="I9" s="170">
        <v>93</v>
      </c>
      <c r="J9" s="171">
        <f t="shared" ref="J9:J11" si="3">SUM(C9:I9)</f>
        <v>2119</v>
      </c>
    </row>
    <row r="10" spans="1:10" ht="25.5" customHeight="1" thickBot="1" x14ac:dyDescent="0.35">
      <c r="A10" s="441"/>
      <c r="B10" s="161" t="s">
        <v>15</v>
      </c>
      <c r="C10" s="172">
        <f t="shared" ref="C10:J10" si="4">C9/C$11</f>
        <v>0.18207282913165265</v>
      </c>
      <c r="D10" s="173">
        <f t="shared" si="4"/>
        <v>0.34864124710343375</v>
      </c>
      <c r="E10" s="173">
        <f t="shared" si="4"/>
        <v>0.16822429906542055</v>
      </c>
      <c r="F10" s="173">
        <f t="shared" si="4"/>
        <v>3.5087719298245612E-2</v>
      </c>
      <c r="G10" s="173" t="s">
        <v>16</v>
      </c>
      <c r="H10" s="173" t="s">
        <v>16</v>
      </c>
      <c r="I10" s="174">
        <f t="shared" si="4"/>
        <v>0.20529801324503311</v>
      </c>
      <c r="J10" s="175">
        <f t="shared" si="4"/>
        <v>0.28313735970069481</v>
      </c>
    </row>
    <row r="11" spans="1:10" ht="27.75" customHeight="1" x14ac:dyDescent="0.3">
      <c r="A11" s="442" t="s">
        <v>80</v>
      </c>
      <c r="B11" s="13" t="s">
        <v>13</v>
      </c>
      <c r="C11" s="176">
        <f t="shared" ref="C11:I11" si="5">C5+C7++C9</f>
        <v>1785</v>
      </c>
      <c r="D11" s="177">
        <f t="shared" si="5"/>
        <v>4747</v>
      </c>
      <c r="E11" s="177">
        <f t="shared" si="5"/>
        <v>214</v>
      </c>
      <c r="F11" s="177">
        <f t="shared" si="5"/>
        <v>285</v>
      </c>
      <c r="G11" s="177" t="s">
        <v>14</v>
      </c>
      <c r="H11" s="177" t="s">
        <v>14</v>
      </c>
      <c r="I11" s="178">
        <f t="shared" si="5"/>
        <v>453</v>
      </c>
      <c r="J11" s="179">
        <f t="shared" si="3"/>
        <v>7484</v>
      </c>
    </row>
    <row r="12" spans="1:10" ht="27.75" customHeight="1" thickBot="1" x14ac:dyDescent="0.35">
      <c r="A12" s="377"/>
      <c r="B12" s="161" t="s">
        <v>15</v>
      </c>
      <c r="C12" s="129">
        <f t="shared" ref="C12:I12" si="6">C11/C$11</f>
        <v>1</v>
      </c>
      <c r="D12" s="20">
        <f t="shared" si="6"/>
        <v>1</v>
      </c>
      <c r="E12" s="20">
        <f t="shared" si="6"/>
        <v>1</v>
      </c>
      <c r="F12" s="20">
        <f t="shared" si="6"/>
        <v>1</v>
      </c>
      <c r="G12" s="20" t="s">
        <v>16</v>
      </c>
      <c r="H12" s="20" t="s">
        <v>16</v>
      </c>
      <c r="I12" s="130">
        <f t="shared" si="6"/>
        <v>1</v>
      </c>
      <c r="J12" s="21">
        <f>J11/J$11</f>
        <v>1</v>
      </c>
    </row>
    <row r="13" spans="1:10" ht="36" customHeight="1" thickBot="1" x14ac:dyDescent="0.35">
      <c r="A13" s="22"/>
      <c r="B13" s="23"/>
      <c r="C13" s="24"/>
      <c r="D13" s="24"/>
      <c r="E13" s="24"/>
      <c r="F13" s="24"/>
      <c r="G13" s="24"/>
      <c r="H13" s="24"/>
      <c r="I13" s="24"/>
      <c r="J13" s="24"/>
    </row>
    <row r="14" spans="1:10" ht="48.75" customHeight="1" x14ac:dyDescent="0.3">
      <c r="A14" s="25" t="s">
        <v>81</v>
      </c>
      <c r="B14" s="26" t="s">
        <v>13</v>
      </c>
      <c r="C14" s="27">
        <v>128</v>
      </c>
      <c r="D14" s="28">
        <v>337</v>
      </c>
      <c r="E14" s="28">
        <v>41</v>
      </c>
      <c r="F14" s="28">
        <v>3</v>
      </c>
      <c r="G14" s="28" t="s">
        <v>14</v>
      </c>
      <c r="H14" s="28" t="s">
        <v>14</v>
      </c>
      <c r="I14" s="29">
        <v>10</v>
      </c>
      <c r="J14" s="30">
        <f>SUM(C14:I14)</f>
        <v>519</v>
      </c>
    </row>
    <row r="15" spans="1:10" ht="48.75" customHeight="1" thickBot="1" x14ac:dyDescent="0.35">
      <c r="A15" s="31" t="s">
        <v>30</v>
      </c>
      <c r="B15" s="180" t="s">
        <v>13</v>
      </c>
      <c r="C15" s="32">
        <f t="shared" ref="C15:J15" si="7">C16-C11-C14</f>
        <v>0</v>
      </c>
      <c r="D15" s="34">
        <f t="shared" si="7"/>
        <v>1</v>
      </c>
      <c r="E15" s="34">
        <f t="shared" si="7"/>
        <v>0</v>
      </c>
      <c r="F15" s="34">
        <f t="shared" si="7"/>
        <v>0</v>
      </c>
      <c r="G15" s="34" t="s">
        <v>14</v>
      </c>
      <c r="H15" s="34" t="s">
        <v>14</v>
      </c>
      <c r="I15" s="35">
        <f t="shared" si="7"/>
        <v>0</v>
      </c>
      <c r="J15" s="33">
        <f t="shared" si="7"/>
        <v>1</v>
      </c>
    </row>
    <row r="16" spans="1:10" ht="48.75" customHeight="1" thickBot="1" x14ac:dyDescent="0.35">
      <c r="A16" s="160" t="s">
        <v>31</v>
      </c>
      <c r="B16" s="181" t="s">
        <v>13</v>
      </c>
      <c r="C16" s="32">
        <v>1913</v>
      </c>
      <c r="D16" s="34">
        <v>5085</v>
      </c>
      <c r="E16" s="34">
        <v>255</v>
      </c>
      <c r="F16" s="34">
        <v>288</v>
      </c>
      <c r="G16" s="34" t="s">
        <v>14</v>
      </c>
      <c r="H16" s="34" t="s">
        <v>14</v>
      </c>
      <c r="I16" s="35">
        <v>463</v>
      </c>
      <c r="J16" s="33">
        <f>SUM(C16:I16)</f>
        <v>8004</v>
      </c>
    </row>
    <row r="17" spans="1:10" ht="54.75" customHeight="1" thickBot="1" x14ac:dyDescent="0.35">
      <c r="A17" s="182"/>
      <c r="B17" s="22"/>
      <c r="C17" s="36"/>
      <c r="D17" s="36"/>
      <c r="E17" s="36"/>
      <c r="F17" s="36"/>
      <c r="G17" s="36"/>
      <c r="H17" s="36"/>
      <c r="I17" s="36"/>
      <c r="J17" s="37"/>
    </row>
    <row r="18" spans="1:10" ht="36" customHeight="1" x14ac:dyDescent="0.3">
      <c r="A18" s="339" t="s">
        <v>32</v>
      </c>
      <c r="B18" s="340"/>
      <c r="C18" s="340"/>
      <c r="D18" s="39"/>
      <c r="E18" s="39"/>
      <c r="F18" s="39"/>
      <c r="G18" s="39"/>
      <c r="H18" s="39"/>
      <c r="I18" s="39"/>
      <c r="J18" s="40"/>
    </row>
    <row r="19" spans="1:10" ht="36" customHeight="1" x14ac:dyDescent="0.3">
      <c r="A19" s="357" t="s">
        <v>33</v>
      </c>
      <c r="B19" s="358"/>
      <c r="C19" s="41">
        <v>3</v>
      </c>
      <c r="D19" s="42">
        <v>10</v>
      </c>
      <c r="E19" s="42">
        <v>1</v>
      </c>
      <c r="F19" s="42">
        <v>1</v>
      </c>
      <c r="G19" s="42">
        <v>0</v>
      </c>
      <c r="H19" s="42">
        <v>0</v>
      </c>
      <c r="I19" s="42">
        <v>3</v>
      </c>
      <c r="J19" s="43">
        <f>SUM(C19:I19)</f>
        <v>18</v>
      </c>
    </row>
    <row r="20" spans="1:10" ht="36" customHeight="1" thickBot="1" x14ac:dyDescent="0.35">
      <c r="A20" s="359" t="s">
        <v>34</v>
      </c>
      <c r="B20" s="360"/>
      <c r="C20" s="44">
        <v>3</v>
      </c>
      <c r="D20" s="45">
        <v>12</v>
      </c>
      <c r="E20" s="45">
        <v>1</v>
      </c>
      <c r="F20" s="45">
        <v>1</v>
      </c>
      <c r="G20" s="45">
        <v>0</v>
      </c>
      <c r="H20" s="45">
        <v>1</v>
      </c>
      <c r="I20" s="46">
        <v>3</v>
      </c>
      <c r="J20" s="47">
        <f>SUM(C20:I20)</f>
        <v>21</v>
      </c>
    </row>
    <row r="21" spans="1:10" ht="31.5" customHeight="1" x14ac:dyDescent="0.3">
      <c r="A21" s="48" t="s">
        <v>35</v>
      </c>
      <c r="B21" s="49"/>
      <c r="C21" s="50"/>
      <c r="D21" s="50"/>
      <c r="E21" s="50"/>
      <c r="F21" s="50"/>
      <c r="G21" s="50"/>
      <c r="H21" s="50"/>
      <c r="I21" s="50"/>
      <c r="J21" s="50"/>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BE8C8-972E-4A79-B128-312A51CB7768}">
  <sheetPr>
    <tabColor rgb="FF00FF00"/>
    <pageSetUpPr fitToPage="1"/>
  </sheetPr>
  <dimension ref="A1:J32"/>
  <sheetViews>
    <sheetView topLeftCell="A11" zoomScale="64" zoomScaleNormal="64" workbookViewId="0">
      <selection activeCell="I16" sqref="I16"/>
    </sheetView>
  </sheetViews>
  <sheetFormatPr baseColWidth="10" defaultRowHeight="14.4" x14ac:dyDescent="0.3"/>
  <cols>
    <col min="1" max="1" width="54.5546875" customWidth="1"/>
    <col min="2" max="2" width="17.33203125" customWidth="1"/>
    <col min="3" max="10" width="26.109375" customWidth="1"/>
  </cols>
  <sheetData>
    <row r="1" spans="1:10" ht="57" customHeight="1" x14ac:dyDescent="0.3">
      <c r="A1" s="457" t="s">
        <v>51</v>
      </c>
      <c r="B1" s="457"/>
      <c r="C1" s="457"/>
      <c r="D1" s="457"/>
      <c r="E1" s="457"/>
      <c r="F1" s="457"/>
      <c r="G1" s="457"/>
      <c r="H1" s="457"/>
      <c r="I1" s="457"/>
      <c r="J1" s="457"/>
    </row>
    <row r="2" spans="1:10" ht="42" customHeight="1" thickBot="1" x14ac:dyDescent="0.35">
      <c r="A2" s="458" t="s">
        <v>52</v>
      </c>
      <c r="B2" s="458"/>
      <c r="C2" s="459"/>
      <c r="D2" s="459"/>
      <c r="E2" s="459"/>
      <c r="F2" s="459"/>
      <c r="G2" s="459"/>
      <c r="H2" s="459"/>
      <c r="I2" s="459"/>
      <c r="J2" s="459"/>
    </row>
    <row r="3" spans="1:10" ht="51.75" customHeight="1" thickBot="1" x14ac:dyDescent="0.35">
      <c r="A3" s="423" t="s">
        <v>53</v>
      </c>
      <c r="B3" s="460"/>
      <c r="C3" s="379" t="s">
        <v>3</v>
      </c>
      <c r="D3" s="380"/>
      <c r="E3" s="380"/>
      <c r="F3" s="380"/>
      <c r="G3" s="380"/>
      <c r="H3" s="380"/>
      <c r="I3" s="380"/>
      <c r="J3" s="381"/>
    </row>
    <row r="4" spans="1:10" ht="57.75" customHeight="1" thickBot="1" x14ac:dyDescent="0.35">
      <c r="A4" s="427"/>
      <c r="B4" s="461"/>
      <c r="C4" s="99" t="s">
        <v>4</v>
      </c>
      <c r="D4" s="100" t="s">
        <v>5</v>
      </c>
      <c r="E4" s="101" t="s">
        <v>6</v>
      </c>
      <c r="F4" s="100" t="s">
        <v>7</v>
      </c>
      <c r="G4" s="100" t="s">
        <v>8</v>
      </c>
      <c r="H4" s="102" t="s">
        <v>9</v>
      </c>
      <c r="I4" s="103" t="s">
        <v>10</v>
      </c>
      <c r="J4" s="104" t="s">
        <v>11</v>
      </c>
    </row>
    <row r="5" spans="1:10" ht="31.5" customHeight="1" x14ac:dyDescent="0.3">
      <c r="A5" s="462" t="s">
        <v>54</v>
      </c>
      <c r="B5" s="105" t="s">
        <v>13</v>
      </c>
      <c r="C5" s="106">
        <v>70</v>
      </c>
      <c r="D5" s="107">
        <v>64</v>
      </c>
      <c r="E5" s="107">
        <v>12</v>
      </c>
      <c r="F5" s="107">
        <v>15</v>
      </c>
      <c r="G5" s="107" t="s">
        <v>14</v>
      </c>
      <c r="H5" s="107" t="s">
        <v>14</v>
      </c>
      <c r="I5" s="108">
        <v>48</v>
      </c>
      <c r="J5" s="109">
        <f>SUM(C5:I5)</f>
        <v>209</v>
      </c>
    </row>
    <row r="6" spans="1:10" ht="31.5" customHeight="1" x14ac:dyDescent="0.3">
      <c r="A6" s="455"/>
      <c r="B6" s="110" t="s">
        <v>15</v>
      </c>
      <c r="C6" s="111">
        <f t="shared" ref="C6:J6" si="0">C5/C$21</f>
        <v>4.0816326530612242E-2</v>
      </c>
      <c r="D6" s="112">
        <f t="shared" si="0"/>
        <v>8.1841432225063945E-2</v>
      </c>
      <c r="E6" s="112">
        <f t="shared" si="0"/>
        <v>6.4864864864864868E-2</v>
      </c>
      <c r="F6" s="112">
        <f t="shared" si="0"/>
        <v>5.2447552447552448E-2</v>
      </c>
      <c r="G6" s="112" t="s">
        <v>16</v>
      </c>
      <c r="H6" s="112" t="s">
        <v>16</v>
      </c>
      <c r="I6" s="113">
        <f t="shared" si="0"/>
        <v>0.10714285714285714</v>
      </c>
      <c r="J6" s="114">
        <f t="shared" si="0"/>
        <v>6.1182669789227165E-2</v>
      </c>
    </row>
    <row r="7" spans="1:10" ht="25.5" customHeight="1" x14ac:dyDescent="0.3">
      <c r="A7" s="454" t="s">
        <v>55</v>
      </c>
      <c r="B7" s="115" t="s">
        <v>13</v>
      </c>
      <c r="C7" s="116">
        <v>216</v>
      </c>
      <c r="D7" s="117">
        <v>149</v>
      </c>
      <c r="E7" s="117">
        <v>12</v>
      </c>
      <c r="F7" s="117">
        <v>43</v>
      </c>
      <c r="G7" s="117" t="s">
        <v>14</v>
      </c>
      <c r="H7" s="117" t="s">
        <v>14</v>
      </c>
      <c r="I7" s="118">
        <v>81</v>
      </c>
      <c r="J7" s="119">
        <f t="shared" ref="J7" si="1">SUM(C7:I7)</f>
        <v>501</v>
      </c>
    </row>
    <row r="8" spans="1:10" ht="25.5" customHeight="1" x14ac:dyDescent="0.3">
      <c r="A8" s="455"/>
      <c r="B8" s="110" t="s">
        <v>15</v>
      </c>
      <c r="C8" s="111">
        <f t="shared" ref="C8:J8" si="2">C7/C$21</f>
        <v>0.1259475218658892</v>
      </c>
      <c r="D8" s="112">
        <f t="shared" si="2"/>
        <v>0.19053708439897699</v>
      </c>
      <c r="E8" s="112">
        <f t="shared" si="2"/>
        <v>6.4864864864864868E-2</v>
      </c>
      <c r="F8" s="112">
        <f t="shared" si="2"/>
        <v>0.15034965034965034</v>
      </c>
      <c r="G8" s="112" t="s">
        <v>16</v>
      </c>
      <c r="H8" s="112" t="s">
        <v>16</v>
      </c>
      <c r="I8" s="113">
        <f t="shared" si="2"/>
        <v>0.18080357142857142</v>
      </c>
      <c r="J8" s="114">
        <f t="shared" si="2"/>
        <v>0.14666276346604215</v>
      </c>
    </row>
    <row r="9" spans="1:10" ht="33.75" customHeight="1" x14ac:dyDescent="0.3">
      <c r="A9" s="454" t="s">
        <v>56</v>
      </c>
      <c r="B9" s="115" t="s">
        <v>13</v>
      </c>
      <c r="C9" s="116">
        <v>614</v>
      </c>
      <c r="D9" s="117">
        <v>203</v>
      </c>
      <c r="E9" s="117">
        <v>44</v>
      </c>
      <c r="F9" s="117">
        <v>98</v>
      </c>
      <c r="G9" s="117" t="s">
        <v>14</v>
      </c>
      <c r="H9" s="117" t="s">
        <v>14</v>
      </c>
      <c r="I9" s="118">
        <v>129</v>
      </c>
      <c r="J9" s="119">
        <f t="shared" ref="J9" si="3">SUM(C9:I9)</f>
        <v>1088</v>
      </c>
    </row>
    <row r="10" spans="1:10" ht="33.75" customHeight="1" x14ac:dyDescent="0.3">
      <c r="A10" s="455"/>
      <c r="B10" s="110" t="s">
        <v>15</v>
      </c>
      <c r="C10" s="111">
        <f t="shared" ref="C10:J10" si="4">C9/C$21</f>
        <v>0.35801749271137029</v>
      </c>
      <c r="D10" s="112">
        <f t="shared" si="4"/>
        <v>0.25959079283887471</v>
      </c>
      <c r="E10" s="112">
        <f t="shared" si="4"/>
        <v>0.23783783783783785</v>
      </c>
      <c r="F10" s="112">
        <f t="shared" si="4"/>
        <v>0.34265734265734266</v>
      </c>
      <c r="G10" s="112" t="s">
        <v>16</v>
      </c>
      <c r="H10" s="112" t="s">
        <v>16</v>
      </c>
      <c r="I10" s="113">
        <f t="shared" si="4"/>
        <v>0.28794642857142855</v>
      </c>
      <c r="J10" s="114">
        <f t="shared" si="4"/>
        <v>0.31850117096018737</v>
      </c>
    </row>
    <row r="11" spans="1:10" ht="25.5" customHeight="1" x14ac:dyDescent="0.3">
      <c r="A11" s="454" t="s">
        <v>57</v>
      </c>
      <c r="B11" s="115" t="s">
        <v>13</v>
      </c>
      <c r="C11" s="116">
        <v>145</v>
      </c>
      <c r="D11" s="117">
        <v>82</v>
      </c>
      <c r="E11" s="117">
        <v>16</v>
      </c>
      <c r="F11" s="117">
        <v>24</v>
      </c>
      <c r="G11" s="117" t="s">
        <v>14</v>
      </c>
      <c r="H11" s="117" t="s">
        <v>14</v>
      </c>
      <c r="I11" s="118">
        <v>52</v>
      </c>
      <c r="J11" s="119">
        <f t="shared" ref="J11" si="5">SUM(C11:I11)</f>
        <v>319</v>
      </c>
    </row>
    <row r="12" spans="1:10" ht="25.5" customHeight="1" x14ac:dyDescent="0.3">
      <c r="A12" s="455"/>
      <c r="B12" s="110" t="s">
        <v>15</v>
      </c>
      <c r="C12" s="111">
        <f t="shared" ref="C12:J12" si="6">C11/C$21</f>
        <v>8.4548104956268216E-2</v>
      </c>
      <c r="D12" s="112">
        <f t="shared" si="6"/>
        <v>0.10485933503836317</v>
      </c>
      <c r="E12" s="112">
        <f t="shared" si="6"/>
        <v>8.6486486486486491E-2</v>
      </c>
      <c r="F12" s="112">
        <f t="shared" si="6"/>
        <v>8.3916083916083919E-2</v>
      </c>
      <c r="G12" s="112" t="s">
        <v>16</v>
      </c>
      <c r="H12" s="112" t="s">
        <v>16</v>
      </c>
      <c r="I12" s="113">
        <f t="shared" si="6"/>
        <v>0.11607142857142858</v>
      </c>
      <c r="J12" s="114">
        <f t="shared" si="6"/>
        <v>9.3384074941451997E-2</v>
      </c>
    </row>
    <row r="13" spans="1:10" ht="25.5" customHeight="1" x14ac:dyDescent="0.3">
      <c r="A13" s="454" t="s">
        <v>58</v>
      </c>
      <c r="B13" s="115" t="s">
        <v>13</v>
      </c>
      <c r="C13" s="116">
        <v>37</v>
      </c>
      <c r="D13" s="117">
        <v>39</v>
      </c>
      <c r="E13" s="117">
        <v>5</v>
      </c>
      <c r="F13" s="117">
        <v>17</v>
      </c>
      <c r="G13" s="117" t="s">
        <v>14</v>
      </c>
      <c r="H13" s="117" t="s">
        <v>14</v>
      </c>
      <c r="I13" s="118">
        <v>31</v>
      </c>
      <c r="J13" s="119">
        <f t="shared" ref="J13" si="7">SUM(C13:I13)</f>
        <v>129</v>
      </c>
    </row>
    <row r="14" spans="1:10" ht="25.5" customHeight="1" x14ac:dyDescent="0.3">
      <c r="A14" s="455"/>
      <c r="B14" s="110" t="s">
        <v>15</v>
      </c>
      <c r="C14" s="111">
        <f t="shared" ref="C14:J14" si="8">C13/C$21</f>
        <v>2.1574344023323616E-2</v>
      </c>
      <c r="D14" s="112">
        <f t="shared" si="8"/>
        <v>4.9872122762148335E-2</v>
      </c>
      <c r="E14" s="112">
        <f t="shared" si="8"/>
        <v>2.7027027027027029E-2</v>
      </c>
      <c r="F14" s="112">
        <f t="shared" si="8"/>
        <v>5.944055944055944E-2</v>
      </c>
      <c r="G14" s="112" t="s">
        <v>16</v>
      </c>
      <c r="H14" s="112" t="s">
        <v>16</v>
      </c>
      <c r="I14" s="113">
        <f t="shared" si="8"/>
        <v>6.9196428571428575E-2</v>
      </c>
      <c r="J14" s="114">
        <f t="shared" si="8"/>
        <v>3.7763466042154567E-2</v>
      </c>
    </row>
    <row r="15" spans="1:10" ht="25.5" customHeight="1" x14ac:dyDescent="0.3">
      <c r="A15" s="454" t="s">
        <v>59</v>
      </c>
      <c r="B15" s="115" t="s">
        <v>13</v>
      </c>
      <c r="C15" s="116">
        <v>42</v>
      </c>
      <c r="D15" s="117">
        <v>17</v>
      </c>
      <c r="E15" s="117">
        <v>4</v>
      </c>
      <c r="F15" s="117">
        <v>5</v>
      </c>
      <c r="G15" s="117" t="s">
        <v>14</v>
      </c>
      <c r="H15" s="117" t="s">
        <v>14</v>
      </c>
      <c r="I15" s="118">
        <v>7</v>
      </c>
      <c r="J15" s="119">
        <f t="shared" ref="J15" si="9">SUM(C15:I15)</f>
        <v>75</v>
      </c>
    </row>
    <row r="16" spans="1:10" ht="25.5" customHeight="1" x14ac:dyDescent="0.3">
      <c r="A16" s="455"/>
      <c r="B16" s="110" t="s">
        <v>15</v>
      </c>
      <c r="C16" s="111">
        <f t="shared" ref="C16:J16" si="10">C15/C$21</f>
        <v>2.4489795918367346E-2</v>
      </c>
      <c r="D16" s="112">
        <f t="shared" si="10"/>
        <v>2.1739130434782608E-2</v>
      </c>
      <c r="E16" s="112">
        <f t="shared" si="10"/>
        <v>2.1621621621621623E-2</v>
      </c>
      <c r="F16" s="112">
        <f t="shared" si="10"/>
        <v>1.7482517482517484E-2</v>
      </c>
      <c r="G16" s="112" t="s">
        <v>16</v>
      </c>
      <c r="H16" s="112" t="s">
        <v>16</v>
      </c>
      <c r="I16" s="113">
        <f t="shared" si="10"/>
        <v>1.5625E-2</v>
      </c>
      <c r="J16" s="114">
        <f t="shared" si="10"/>
        <v>2.1955503512880562E-2</v>
      </c>
    </row>
    <row r="17" spans="1:10" ht="25.5" customHeight="1" x14ac:dyDescent="0.3">
      <c r="A17" s="456" t="s">
        <v>149</v>
      </c>
      <c r="B17" s="115" t="s">
        <v>13</v>
      </c>
      <c r="C17" s="116">
        <v>35</v>
      </c>
      <c r="D17" s="117">
        <v>6</v>
      </c>
      <c r="E17" s="117">
        <v>6</v>
      </c>
      <c r="F17" s="117">
        <v>8</v>
      </c>
      <c r="G17" s="117" t="s">
        <v>14</v>
      </c>
      <c r="H17" s="117" t="s">
        <v>14</v>
      </c>
      <c r="I17" s="118">
        <v>5</v>
      </c>
      <c r="J17" s="119">
        <f t="shared" ref="J17" si="11">SUM(C17:I17)</f>
        <v>60</v>
      </c>
    </row>
    <row r="18" spans="1:10" ht="25.5" customHeight="1" x14ac:dyDescent="0.3">
      <c r="A18" s="455"/>
      <c r="B18" s="110" t="s">
        <v>15</v>
      </c>
      <c r="C18" s="111">
        <f t="shared" ref="C18:J18" si="12">C17/C$21</f>
        <v>2.0408163265306121E-2</v>
      </c>
      <c r="D18" s="112">
        <f t="shared" si="12"/>
        <v>7.6726342710997444E-3</v>
      </c>
      <c r="E18" s="112">
        <f t="shared" si="12"/>
        <v>3.2432432432432434E-2</v>
      </c>
      <c r="F18" s="112">
        <f t="shared" si="12"/>
        <v>2.7972027972027972E-2</v>
      </c>
      <c r="G18" s="112" t="s">
        <v>16</v>
      </c>
      <c r="H18" s="112" t="s">
        <v>16</v>
      </c>
      <c r="I18" s="113">
        <f t="shared" si="12"/>
        <v>1.1160714285714286E-2</v>
      </c>
      <c r="J18" s="114">
        <f t="shared" si="12"/>
        <v>1.7564402810304448E-2</v>
      </c>
    </row>
    <row r="19" spans="1:10" ht="25.5" customHeight="1" x14ac:dyDescent="0.3">
      <c r="A19" s="456" t="s">
        <v>60</v>
      </c>
      <c r="B19" s="115" t="s">
        <v>13</v>
      </c>
      <c r="C19" s="116">
        <v>556</v>
      </c>
      <c r="D19" s="117">
        <v>222</v>
      </c>
      <c r="E19" s="117">
        <v>86</v>
      </c>
      <c r="F19" s="117">
        <v>76</v>
      </c>
      <c r="G19" s="117" t="s">
        <v>14</v>
      </c>
      <c r="H19" s="117" t="s">
        <v>14</v>
      </c>
      <c r="I19" s="118">
        <v>95</v>
      </c>
      <c r="J19" s="119">
        <f t="shared" ref="J19" si="13">SUM(C19:I19)</f>
        <v>1035</v>
      </c>
    </row>
    <row r="20" spans="1:10" ht="25.5" customHeight="1" thickBot="1" x14ac:dyDescent="0.35">
      <c r="A20" s="456"/>
      <c r="B20" s="115" t="s">
        <v>15</v>
      </c>
      <c r="C20" s="120">
        <f t="shared" ref="C20:J20" si="14">C19/C$21</f>
        <v>0.32419825072886299</v>
      </c>
      <c r="D20" s="121">
        <f t="shared" si="14"/>
        <v>0.28388746803069054</v>
      </c>
      <c r="E20" s="121">
        <f t="shared" si="14"/>
        <v>0.46486486486486489</v>
      </c>
      <c r="F20" s="121">
        <f t="shared" si="14"/>
        <v>0.26573426573426573</v>
      </c>
      <c r="G20" s="121" t="s">
        <v>16</v>
      </c>
      <c r="H20" s="121" t="s">
        <v>16</v>
      </c>
      <c r="I20" s="122">
        <f t="shared" si="14"/>
        <v>0.21205357142857142</v>
      </c>
      <c r="J20" s="123">
        <f t="shared" si="14"/>
        <v>0.30298594847775173</v>
      </c>
    </row>
    <row r="21" spans="1:10" ht="30.75" customHeight="1" x14ac:dyDescent="0.3">
      <c r="A21" s="445" t="s">
        <v>61</v>
      </c>
      <c r="B21" s="124" t="s">
        <v>13</v>
      </c>
      <c r="C21" s="125">
        <f t="shared" ref="C21:J21" si="15">C5+C7+C9+C11+C13+C15+C17+C19</f>
        <v>1715</v>
      </c>
      <c r="D21" s="75">
        <f t="shared" si="15"/>
        <v>782</v>
      </c>
      <c r="E21" s="18">
        <f t="shared" si="15"/>
        <v>185</v>
      </c>
      <c r="F21" s="18">
        <f t="shared" si="15"/>
        <v>286</v>
      </c>
      <c r="G21" s="18" t="s">
        <v>14</v>
      </c>
      <c r="H21" s="18" t="s">
        <v>14</v>
      </c>
      <c r="I21" s="126">
        <f t="shared" si="15"/>
        <v>448</v>
      </c>
      <c r="J21" s="19">
        <f t="shared" si="15"/>
        <v>3416</v>
      </c>
    </row>
    <row r="22" spans="1:10" ht="30.75" customHeight="1" thickBot="1" x14ac:dyDescent="0.35">
      <c r="A22" s="446"/>
      <c r="B22" s="128" t="s">
        <v>15</v>
      </c>
      <c r="C22" s="129">
        <f t="shared" ref="C22:I22" si="16">C21/C$21</f>
        <v>1</v>
      </c>
      <c r="D22" s="20">
        <f t="shared" si="16"/>
        <v>1</v>
      </c>
      <c r="E22" s="20">
        <f t="shared" si="16"/>
        <v>1</v>
      </c>
      <c r="F22" s="20">
        <f t="shared" si="16"/>
        <v>1</v>
      </c>
      <c r="G22" s="20" t="s">
        <v>16</v>
      </c>
      <c r="H22" s="20" t="s">
        <v>16</v>
      </c>
      <c r="I22" s="130">
        <f t="shared" si="16"/>
        <v>1</v>
      </c>
      <c r="J22" s="21">
        <f>J21/J$21</f>
        <v>1</v>
      </c>
    </row>
    <row r="23" spans="1:10" ht="36" customHeight="1" thickBot="1" x14ac:dyDescent="0.35">
      <c r="A23" s="22"/>
      <c r="B23" s="23"/>
      <c r="C23" s="24"/>
      <c r="D23" s="24"/>
      <c r="E23" s="24"/>
      <c r="F23" s="24"/>
      <c r="G23" s="24"/>
      <c r="H23" s="24"/>
      <c r="I23" s="24"/>
      <c r="J23" s="24"/>
    </row>
    <row r="24" spans="1:10" ht="57" customHeight="1" x14ac:dyDescent="0.3">
      <c r="A24" s="25" t="s">
        <v>62</v>
      </c>
      <c r="B24" s="131" t="s">
        <v>13</v>
      </c>
      <c r="C24" s="132">
        <v>198</v>
      </c>
      <c r="D24" s="133">
        <v>72</v>
      </c>
      <c r="E24" s="133">
        <v>70</v>
      </c>
      <c r="F24" s="133">
        <v>2</v>
      </c>
      <c r="G24" s="133" t="s">
        <v>14</v>
      </c>
      <c r="H24" s="133" t="s">
        <v>14</v>
      </c>
      <c r="I24" s="134">
        <v>15</v>
      </c>
      <c r="J24" s="135">
        <f>SUM(C24:I24)</f>
        <v>357</v>
      </c>
    </row>
    <row r="25" spans="1:10" ht="55.5" customHeight="1" thickBot="1" x14ac:dyDescent="0.35">
      <c r="A25" s="31" t="s">
        <v>30</v>
      </c>
      <c r="B25" s="136" t="s">
        <v>13</v>
      </c>
      <c r="C25" s="137">
        <f t="shared" ref="C25:J25" si="17">C26-C21-C24</f>
        <v>0</v>
      </c>
      <c r="D25" s="137">
        <f t="shared" si="17"/>
        <v>4231</v>
      </c>
      <c r="E25" s="137">
        <f t="shared" si="17"/>
        <v>0</v>
      </c>
      <c r="F25" s="137">
        <f t="shared" si="17"/>
        <v>0</v>
      </c>
      <c r="G25" s="138" t="s">
        <v>14</v>
      </c>
      <c r="H25" s="138" t="s">
        <v>14</v>
      </c>
      <c r="I25" s="139">
        <f t="shared" si="17"/>
        <v>0</v>
      </c>
      <c r="J25" s="140">
        <f t="shared" si="17"/>
        <v>4231</v>
      </c>
    </row>
    <row r="26" spans="1:10" ht="54.75" customHeight="1" thickBot="1" x14ac:dyDescent="0.35">
      <c r="A26" s="160" t="s">
        <v>31</v>
      </c>
      <c r="B26" s="141" t="s">
        <v>13</v>
      </c>
      <c r="C26" s="137">
        <v>1913</v>
      </c>
      <c r="D26" s="138">
        <v>5085</v>
      </c>
      <c r="E26" s="138">
        <v>255</v>
      </c>
      <c r="F26" s="138">
        <v>288</v>
      </c>
      <c r="G26" s="138" t="s">
        <v>14</v>
      </c>
      <c r="H26" s="138" t="s">
        <v>14</v>
      </c>
      <c r="I26" s="139">
        <v>463</v>
      </c>
      <c r="J26" s="140">
        <f>SUM(C26:I26)</f>
        <v>8004</v>
      </c>
    </row>
    <row r="27" spans="1:10" ht="54.75" customHeight="1" thickBot="1" x14ac:dyDescent="0.35">
      <c r="A27" s="182"/>
      <c r="B27" s="22"/>
      <c r="C27" s="36"/>
      <c r="D27" s="36"/>
      <c r="E27" s="36"/>
      <c r="F27" s="36"/>
      <c r="G27" s="36"/>
      <c r="H27" s="36"/>
      <c r="I27" s="36"/>
      <c r="J27" s="37"/>
    </row>
    <row r="28" spans="1:10" ht="36.75" customHeight="1" x14ac:dyDescent="0.3">
      <c r="A28" s="447" t="s">
        <v>32</v>
      </c>
      <c r="B28" s="448"/>
      <c r="C28" s="448"/>
      <c r="D28" s="39"/>
      <c r="E28" s="39"/>
      <c r="F28" s="39"/>
      <c r="G28" s="39"/>
      <c r="H28" s="39"/>
      <c r="I28" s="39"/>
      <c r="J28" s="40"/>
    </row>
    <row r="29" spans="1:10" ht="36.75" customHeight="1" x14ac:dyDescent="0.3">
      <c r="A29" s="449" t="s">
        <v>33</v>
      </c>
      <c r="B29" s="450"/>
      <c r="C29" s="142">
        <v>3</v>
      </c>
      <c r="D29" s="143">
        <v>6</v>
      </c>
      <c r="E29" s="143">
        <v>1</v>
      </c>
      <c r="F29" s="143">
        <v>1</v>
      </c>
      <c r="G29" s="143">
        <v>0</v>
      </c>
      <c r="H29" s="143">
        <v>0</v>
      </c>
      <c r="I29" s="143">
        <v>3</v>
      </c>
      <c r="J29" s="144">
        <f>SUM(C29:I29)</f>
        <v>14</v>
      </c>
    </row>
    <row r="30" spans="1:10" ht="36.75" customHeight="1" thickBot="1" x14ac:dyDescent="0.35">
      <c r="A30" s="451" t="s">
        <v>34</v>
      </c>
      <c r="B30" s="452"/>
      <c r="C30" s="145">
        <v>3</v>
      </c>
      <c r="D30" s="146">
        <v>12</v>
      </c>
      <c r="E30" s="146">
        <v>1</v>
      </c>
      <c r="F30" s="146">
        <v>1</v>
      </c>
      <c r="G30" s="146">
        <v>0</v>
      </c>
      <c r="H30" s="146">
        <v>1</v>
      </c>
      <c r="I30" s="147">
        <v>3</v>
      </c>
      <c r="J30" s="148">
        <f>SUM(C30:I30)</f>
        <v>21</v>
      </c>
    </row>
    <row r="31" spans="1:10" ht="31.5" customHeight="1" x14ac:dyDescent="0.3">
      <c r="A31" s="149" t="s">
        <v>35</v>
      </c>
      <c r="B31" s="150"/>
      <c r="C31" s="50"/>
      <c r="D31" s="50"/>
      <c r="E31" s="50"/>
      <c r="F31" s="50"/>
      <c r="G31" s="50"/>
      <c r="H31" s="50"/>
      <c r="I31" s="50"/>
      <c r="J31" s="50"/>
    </row>
    <row r="32" spans="1:10" ht="38.25" customHeight="1" x14ac:dyDescent="0.3">
      <c r="A32" s="453" t="s">
        <v>63</v>
      </c>
      <c r="B32" s="453"/>
      <c r="C32" s="453"/>
      <c r="D32" s="453"/>
      <c r="E32" s="453"/>
      <c r="F32" s="453"/>
      <c r="G32" s="453"/>
      <c r="H32" s="453"/>
      <c r="I32" s="453"/>
      <c r="J32" s="453"/>
    </row>
  </sheetData>
  <mergeCells count="17">
    <mergeCell ref="A21:A22"/>
    <mergeCell ref="A28:C28"/>
    <mergeCell ref="A29:B29"/>
    <mergeCell ref="A30:B30"/>
    <mergeCell ref="A32:J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1"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55B33-0892-4BAF-A70A-D4E5A664AC29}">
  <sheetPr>
    <tabColor rgb="FF00FF00"/>
    <pageSetUpPr fitToPage="1"/>
  </sheetPr>
  <dimension ref="A1:J33"/>
  <sheetViews>
    <sheetView zoomScale="55" zoomScaleNormal="55" workbookViewId="0">
      <selection activeCell="I16" sqref="I16"/>
    </sheetView>
  </sheetViews>
  <sheetFormatPr baseColWidth="10" defaultRowHeight="14.4" x14ac:dyDescent="0.3"/>
  <cols>
    <col min="1" max="1" width="57.88671875" customWidth="1"/>
    <col min="2" max="2" width="10.109375" customWidth="1"/>
    <col min="3" max="4" width="22.5546875" customWidth="1"/>
    <col min="5" max="5" width="27.5546875" customWidth="1"/>
    <col min="6" max="10" width="22.5546875" customWidth="1"/>
  </cols>
  <sheetData>
    <row r="1" spans="1:10" ht="34.5" customHeight="1" x14ac:dyDescent="0.3">
      <c r="A1" s="437" t="s">
        <v>36</v>
      </c>
      <c r="B1" s="437"/>
      <c r="C1" s="437"/>
      <c r="D1" s="437"/>
      <c r="E1" s="437"/>
      <c r="F1" s="437"/>
      <c r="G1" s="437"/>
      <c r="H1" s="437"/>
      <c r="I1" s="437"/>
      <c r="J1" s="437"/>
    </row>
    <row r="2" spans="1:10" ht="57" customHeight="1" thickBot="1" x14ac:dyDescent="0.35">
      <c r="A2" s="437" t="s">
        <v>37</v>
      </c>
      <c r="B2" s="437"/>
      <c r="C2" s="438"/>
      <c r="D2" s="438"/>
      <c r="E2" s="438"/>
      <c r="F2" s="438"/>
      <c r="G2" s="438"/>
      <c r="H2" s="438"/>
      <c r="I2" s="438"/>
      <c r="J2" s="438"/>
    </row>
    <row r="3" spans="1:10" ht="51.75" customHeight="1" thickBot="1" x14ac:dyDescent="0.35">
      <c r="A3" s="364" t="s">
        <v>38</v>
      </c>
      <c r="B3" s="365"/>
      <c r="C3" s="429" t="s">
        <v>3</v>
      </c>
      <c r="D3" s="430"/>
      <c r="E3" s="430"/>
      <c r="F3" s="430"/>
      <c r="G3" s="430"/>
      <c r="H3" s="430"/>
      <c r="I3" s="430"/>
      <c r="J3" s="431"/>
    </row>
    <row r="4" spans="1:10" ht="70.5" customHeight="1" thickBot="1" x14ac:dyDescent="0.35">
      <c r="A4" s="366"/>
      <c r="B4" s="367"/>
      <c r="C4" s="51" t="s">
        <v>4</v>
      </c>
      <c r="D4" s="4" t="s">
        <v>5</v>
      </c>
      <c r="E4" s="4" t="s">
        <v>6</v>
      </c>
      <c r="F4" s="52" t="s">
        <v>7</v>
      </c>
      <c r="G4" s="52" t="s">
        <v>8</v>
      </c>
      <c r="H4" s="4" t="s">
        <v>9</v>
      </c>
      <c r="I4" s="53" t="s">
        <v>10</v>
      </c>
      <c r="J4" s="54" t="s">
        <v>11</v>
      </c>
    </row>
    <row r="5" spans="1:10" ht="31.5" customHeight="1" x14ac:dyDescent="0.3">
      <c r="A5" s="464" t="s">
        <v>39</v>
      </c>
      <c r="B5" s="55" t="s">
        <v>40</v>
      </c>
      <c r="C5" s="56">
        <v>473</v>
      </c>
      <c r="D5" s="57">
        <v>147</v>
      </c>
      <c r="E5" s="57">
        <v>36</v>
      </c>
      <c r="F5" s="57">
        <v>65</v>
      </c>
      <c r="G5" s="57" t="s">
        <v>14</v>
      </c>
      <c r="H5" s="57" t="s">
        <v>14</v>
      </c>
      <c r="I5" s="58">
        <v>43</v>
      </c>
      <c r="J5" s="59">
        <f>SUM(C5:I5)</f>
        <v>764</v>
      </c>
    </row>
    <row r="6" spans="1:10" ht="31.5" customHeight="1" x14ac:dyDescent="0.3">
      <c r="A6" s="465"/>
      <c r="B6" s="60" t="s">
        <v>15</v>
      </c>
      <c r="C6" s="61">
        <f t="shared" ref="C6:J6" si="0">C5/C$23</f>
        <v>0.2705949656750572</v>
      </c>
      <c r="D6" s="62">
        <f t="shared" si="0"/>
        <v>0.22205438066465258</v>
      </c>
      <c r="E6" s="62">
        <f t="shared" si="0"/>
        <v>0.22641509433962265</v>
      </c>
      <c r="F6" s="62">
        <f t="shared" si="0"/>
        <v>0.22887323943661972</v>
      </c>
      <c r="G6" s="62" t="s">
        <v>16</v>
      </c>
      <c r="H6" s="62" t="s">
        <v>16</v>
      </c>
      <c r="I6" s="63">
        <f t="shared" si="0"/>
        <v>9.8398169336384442E-2</v>
      </c>
      <c r="J6" s="64">
        <f t="shared" si="0"/>
        <v>0.23221884498480244</v>
      </c>
    </row>
    <row r="7" spans="1:10" ht="25.5" customHeight="1" x14ac:dyDescent="0.3">
      <c r="A7" s="463" t="s">
        <v>41</v>
      </c>
      <c r="B7" s="65" t="s">
        <v>13</v>
      </c>
      <c r="C7" s="66">
        <v>182</v>
      </c>
      <c r="D7" s="67">
        <v>31</v>
      </c>
      <c r="E7" s="67">
        <v>36</v>
      </c>
      <c r="F7" s="67">
        <v>62</v>
      </c>
      <c r="G7" s="67" t="s">
        <v>14</v>
      </c>
      <c r="H7" s="67" t="s">
        <v>14</v>
      </c>
      <c r="I7" s="68">
        <v>73</v>
      </c>
      <c r="J7" s="69">
        <f t="shared" ref="J7" si="1">SUM(C7:I7)</f>
        <v>384</v>
      </c>
    </row>
    <row r="8" spans="1:10" ht="25.5" customHeight="1" x14ac:dyDescent="0.3">
      <c r="A8" s="465"/>
      <c r="B8" s="60" t="s">
        <v>15</v>
      </c>
      <c r="C8" s="61">
        <f t="shared" ref="C8:J8" si="2">C7/C$23</f>
        <v>0.10411899313501144</v>
      </c>
      <c r="D8" s="62">
        <f t="shared" si="2"/>
        <v>4.6827794561933533E-2</v>
      </c>
      <c r="E8" s="62">
        <f t="shared" si="2"/>
        <v>0.22641509433962265</v>
      </c>
      <c r="F8" s="62">
        <f t="shared" si="2"/>
        <v>0.21830985915492956</v>
      </c>
      <c r="G8" s="62" t="s">
        <v>16</v>
      </c>
      <c r="H8" s="62" t="s">
        <v>16</v>
      </c>
      <c r="I8" s="63">
        <f t="shared" si="2"/>
        <v>0.16704805491990846</v>
      </c>
      <c r="J8" s="64">
        <f t="shared" si="2"/>
        <v>0.11671732522796352</v>
      </c>
    </row>
    <row r="9" spans="1:10" ht="25.5" customHeight="1" x14ac:dyDescent="0.3">
      <c r="A9" s="463" t="s">
        <v>42</v>
      </c>
      <c r="B9" s="65" t="s">
        <v>13</v>
      </c>
      <c r="C9" s="66">
        <v>583</v>
      </c>
      <c r="D9" s="67">
        <v>157</v>
      </c>
      <c r="E9" s="67">
        <v>0</v>
      </c>
      <c r="F9" s="67">
        <v>36</v>
      </c>
      <c r="G9" s="67" t="s">
        <v>14</v>
      </c>
      <c r="H9" s="67" t="s">
        <v>14</v>
      </c>
      <c r="I9" s="68">
        <v>12</v>
      </c>
      <c r="J9" s="69">
        <f t="shared" ref="J9" si="3">SUM(C9:I9)</f>
        <v>788</v>
      </c>
    </row>
    <row r="10" spans="1:10" ht="25.5" customHeight="1" x14ac:dyDescent="0.3">
      <c r="A10" s="465"/>
      <c r="B10" s="60" t="s">
        <v>15</v>
      </c>
      <c r="C10" s="61">
        <f t="shared" ref="C10:J10" si="4">C9/C$23</f>
        <v>0.33352402745995424</v>
      </c>
      <c r="D10" s="62">
        <f t="shared" si="4"/>
        <v>0.23716012084592145</v>
      </c>
      <c r="E10" s="62">
        <f t="shared" si="4"/>
        <v>0</v>
      </c>
      <c r="F10" s="62">
        <f t="shared" si="4"/>
        <v>0.12676056338028169</v>
      </c>
      <c r="G10" s="62" t="s">
        <v>16</v>
      </c>
      <c r="H10" s="62" t="s">
        <v>16</v>
      </c>
      <c r="I10" s="63">
        <f t="shared" si="4"/>
        <v>2.7459954233409609E-2</v>
      </c>
      <c r="J10" s="64">
        <f t="shared" si="4"/>
        <v>0.23951367781155014</v>
      </c>
    </row>
    <row r="11" spans="1:10" ht="25.5" customHeight="1" x14ac:dyDescent="0.3">
      <c r="A11" s="463" t="s">
        <v>43</v>
      </c>
      <c r="B11" s="65" t="s">
        <v>13</v>
      </c>
      <c r="C11" s="66">
        <v>23</v>
      </c>
      <c r="D11" s="67">
        <v>10</v>
      </c>
      <c r="E11" s="67">
        <v>10</v>
      </c>
      <c r="F11" s="67">
        <v>21</v>
      </c>
      <c r="G11" s="67" t="s">
        <v>14</v>
      </c>
      <c r="H11" s="67" t="s">
        <v>14</v>
      </c>
      <c r="I11" s="68">
        <v>3</v>
      </c>
      <c r="J11" s="69">
        <f t="shared" ref="J11" si="5">SUM(C11:I11)</f>
        <v>67</v>
      </c>
    </row>
    <row r="12" spans="1:10" ht="25.5" customHeight="1" x14ac:dyDescent="0.3">
      <c r="A12" s="465"/>
      <c r="B12" s="60" t="s">
        <v>15</v>
      </c>
      <c r="C12" s="61">
        <f t="shared" ref="C12:J12" si="6">C11/C$23</f>
        <v>1.3157894736842105E-2</v>
      </c>
      <c r="D12" s="62">
        <f t="shared" si="6"/>
        <v>1.5105740181268883E-2</v>
      </c>
      <c r="E12" s="62">
        <f t="shared" si="6"/>
        <v>6.2893081761006289E-2</v>
      </c>
      <c r="F12" s="62">
        <f t="shared" si="6"/>
        <v>7.3943661971830985E-2</v>
      </c>
      <c r="G12" s="62" t="s">
        <v>16</v>
      </c>
      <c r="H12" s="62" t="s">
        <v>16</v>
      </c>
      <c r="I12" s="63">
        <f t="shared" si="6"/>
        <v>6.8649885583524023E-3</v>
      </c>
      <c r="J12" s="64">
        <f t="shared" si="6"/>
        <v>2.0364741641337385E-2</v>
      </c>
    </row>
    <row r="13" spans="1:10" ht="25.5" customHeight="1" x14ac:dyDescent="0.3">
      <c r="A13" s="463" t="s">
        <v>44</v>
      </c>
      <c r="B13" s="65" t="s">
        <v>13</v>
      </c>
      <c r="C13" s="66">
        <v>412</v>
      </c>
      <c r="D13" s="67">
        <v>278</v>
      </c>
      <c r="E13" s="67">
        <v>64</v>
      </c>
      <c r="F13" s="67">
        <v>62</v>
      </c>
      <c r="G13" s="67" t="s">
        <v>14</v>
      </c>
      <c r="H13" s="67" t="s">
        <v>14</v>
      </c>
      <c r="I13" s="68">
        <v>258</v>
      </c>
      <c r="J13" s="69">
        <f>SUM(C13:I13)</f>
        <v>1074</v>
      </c>
    </row>
    <row r="14" spans="1:10" ht="25.5" customHeight="1" x14ac:dyDescent="0.3">
      <c r="A14" s="465"/>
      <c r="B14" s="60" t="s">
        <v>15</v>
      </c>
      <c r="C14" s="61">
        <f t="shared" ref="C14:J14" si="7">C13/C$23</f>
        <v>0.23569794050343248</v>
      </c>
      <c r="D14" s="62">
        <f t="shared" si="7"/>
        <v>0.41993957703927492</v>
      </c>
      <c r="E14" s="62">
        <f t="shared" si="7"/>
        <v>0.40251572327044027</v>
      </c>
      <c r="F14" s="62">
        <f t="shared" si="7"/>
        <v>0.21830985915492956</v>
      </c>
      <c r="G14" s="62" t="s">
        <v>16</v>
      </c>
      <c r="H14" s="62" t="s">
        <v>16</v>
      </c>
      <c r="I14" s="63">
        <f t="shared" si="7"/>
        <v>0.59038901601830662</v>
      </c>
      <c r="J14" s="64">
        <f t="shared" si="7"/>
        <v>0.32644376899696048</v>
      </c>
    </row>
    <row r="15" spans="1:10" ht="25.5" customHeight="1" x14ac:dyDescent="0.3">
      <c r="A15" s="463" t="s">
        <v>45</v>
      </c>
      <c r="B15" s="65" t="s">
        <v>13</v>
      </c>
      <c r="C15" s="66">
        <v>14</v>
      </c>
      <c r="D15" s="67">
        <v>2</v>
      </c>
      <c r="E15" s="67">
        <v>5</v>
      </c>
      <c r="F15" s="67">
        <v>15</v>
      </c>
      <c r="G15" s="67" t="s">
        <v>14</v>
      </c>
      <c r="H15" s="67" t="s">
        <v>14</v>
      </c>
      <c r="I15" s="68">
        <v>18</v>
      </c>
      <c r="J15" s="69">
        <f t="shared" ref="J15" si="8">SUM(C15:I15)</f>
        <v>54</v>
      </c>
    </row>
    <row r="16" spans="1:10" ht="25.5" customHeight="1" x14ac:dyDescent="0.3">
      <c r="A16" s="465"/>
      <c r="B16" s="60" t="s">
        <v>15</v>
      </c>
      <c r="C16" s="61">
        <f t="shared" ref="C16:J16" si="9">C15/C$23</f>
        <v>8.0091533180778034E-3</v>
      </c>
      <c r="D16" s="62">
        <f t="shared" si="9"/>
        <v>3.0211480362537764E-3</v>
      </c>
      <c r="E16" s="62">
        <f t="shared" si="9"/>
        <v>3.1446540880503145E-2</v>
      </c>
      <c r="F16" s="62">
        <f t="shared" si="9"/>
        <v>5.2816901408450703E-2</v>
      </c>
      <c r="G16" s="62" t="s">
        <v>16</v>
      </c>
      <c r="H16" s="62" t="s">
        <v>16</v>
      </c>
      <c r="I16" s="63">
        <f t="shared" si="9"/>
        <v>4.1189931350114416E-2</v>
      </c>
      <c r="J16" s="64">
        <f t="shared" si="9"/>
        <v>1.6413373860182372E-2</v>
      </c>
    </row>
    <row r="17" spans="1:10" ht="25.5" customHeight="1" x14ac:dyDescent="0.3">
      <c r="A17" s="463" t="s">
        <v>46</v>
      </c>
      <c r="B17" s="65" t="s">
        <v>13</v>
      </c>
      <c r="C17" s="66">
        <v>37</v>
      </c>
      <c r="D17" s="67">
        <v>26</v>
      </c>
      <c r="E17" s="67">
        <v>6</v>
      </c>
      <c r="F17" s="67">
        <v>2</v>
      </c>
      <c r="G17" s="67" t="s">
        <v>14</v>
      </c>
      <c r="H17" s="67" t="s">
        <v>14</v>
      </c>
      <c r="I17" s="68">
        <v>21</v>
      </c>
      <c r="J17" s="69">
        <f t="shared" ref="J17" si="10">SUM(C17:I17)</f>
        <v>92</v>
      </c>
    </row>
    <row r="18" spans="1:10" ht="25.5" customHeight="1" x14ac:dyDescent="0.3">
      <c r="A18" s="465"/>
      <c r="B18" s="60" t="s">
        <v>15</v>
      </c>
      <c r="C18" s="61">
        <f t="shared" ref="C18:J18" si="11">C17/C$23</f>
        <v>2.116704805491991E-2</v>
      </c>
      <c r="D18" s="62">
        <f t="shared" si="11"/>
        <v>3.9274924471299093E-2</v>
      </c>
      <c r="E18" s="62">
        <f t="shared" si="11"/>
        <v>3.7735849056603772E-2</v>
      </c>
      <c r="F18" s="62">
        <f t="shared" si="11"/>
        <v>7.0422535211267607E-3</v>
      </c>
      <c r="G18" s="62" t="s">
        <v>16</v>
      </c>
      <c r="H18" s="62" t="s">
        <v>16</v>
      </c>
      <c r="I18" s="63">
        <f t="shared" si="11"/>
        <v>4.8054919908466817E-2</v>
      </c>
      <c r="J18" s="64">
        <f t="shared" si="11"/>
        <v>2.7963525835866261E-2</v>
      </c>
    </row>
    <row r="19" spans="1:10" ht="25.5" customHeight="1" x14ac:dyDescent="0.3">
      <c r="A19" s="463" t="s">
        <v>47</v>
      </c>
      <c r="B19" s="65" t="s">
        <v>13</v>
      </c>
      <c r="C19" s="66">
        <v>12</v>
      </c>
      <c r="D19" s="67">
        <v>5</v>
      </c>
      <c r="E19" s="67">
        <v>2</v>
      </c>
      <c r="F19" s="67">
        <v>2</v>
      </c>
      <c r="G19" s="67" t="s">
        <v>14</v>
      </c>
      <c r="H19" s="67" t="s">
        <v>14</v>
      </c>
      <c r="I19" s="68">
        <v>6</v>
      </c>
      <c r="J19" s="69">
        <f t="shared" ref="J19" si="12">SUM(C19:I19)</f>
        <v>27</v>
      </c>
    </row>
    <row r="20" spans="1:10" ht="25.5" customHeight="1" x14ac:dyDescent="0.3">
      <c r="A20" s="465"/>
      <c r="B20" s="60" t="s">
        <v>15</v>
      </c>
      <c r="C20" s="61">
        <f t="shared" ref="C20:J20" si="13">C19/C$23</f>
        <v>6.8649885583524023E-3</v>
      </c>
      <c r="D20" s="62">
        <f t="shared" si="13"/>
        <v>7.5528700906344415E-3</v>
      </c>
      <c r="E20" s="62">
        <f t="shared" si="13"/>
        <v>1.2578616352201259E-2</v>
      </c>
      <c r="F20" s="62">
        <f t="shared" si="13"/>
        <v>7.0422535211267607E-3</v>
      </c>
      <c r="G20" s="62" t="s">
        <v>16</v>
      </c>
      <c r="H20" s="62" t="s">
        <v>16</v>
      </c>
      <c r="I20" s="63">
        <f t="shared" si="13"/>
        <v>1.3729977116704805E-2</v>
      </c>
      <c r="J20" s="64">
        <f t="shared" si="13"/>
        <v>8.2066869300911859E-3</v>
      </c>
    </row>
    <row r="21" spans="1:10" ht="25.5" customHeight="1" x14ac:dyDescent="0.3">
      <c r="A21" s="463" t="s">
        <v>48</v>
      </c>
      <c r="B21" s="65" t="s">
        <v>13</v>
      </c>
      <c r="C21" s="66">
        <v>12</v>
      </c>
      <c r="D21" s="67">
        <v>6</v>
      </c>
      <c r="E21" s="67">
        <v>0</v>
      </c>
      <c r="F21" s="67">
        <v>19</v>
      </c>
      <c r="G21" s="67" t="s">
        <v>14</v>
      </c>
      <c r="H21" s="67" t="s">
        <v>14</v>
      </c>
      <c r="I21" s="68">
        <v>3</v>
      </c>
      <c r="J21" s="69">
        <f t="shared" ref="J21" si="14">SUM(C21:I21)</f>
        <v>40</v>
      </c>
    </row>
    <row r="22" spans="1:10" ht="25.5" customHeight="1" thickBot="1" x14ac:dyDescent="0.35">
      <c r="A22" s="464"/>
      <c r="B22" s="65" t="s">
        <v>15</v>
      </c>
      <c r="C22" s="70">
        <f t="shared" ref="C22:J22" si="15">C21/C$23</f>
        <v>6.8649885583524023E-3</v>
      </c>
      <c r="D22" s="71">
        <f t="shared" si="15"/>
        <v>9.0634441087613302E-3</v>
      </c>
      <c r="E22" s="71">
        <f t="shared" si="15"/>
        <v>0</v>
      </c>
      <c r="F22" s="71">
        <f t="shared" si="15"/>
        <v>6.6901408450704219E-2</v>
      </c>
      <c r="G22" s="71" t="s">
        <v>16</v>
      </c>
      <c r="H22" s="71" t="s">
        <v>16</v>
      </c>
      <c r="I22" s="72">
        <f t="shared" si="15"/>
        <v>6.8649885583524023E-3</v>
      </c>
      <c r="J22" s="73">
        <f t="shared" si="15"/>
        <v>1.2158054711246201E-2</v>
      </c>
    </row>
    <row r="23" spans="1:10" ht="27" customHeight="1" x14ac:dyDescent="0.3">
      <c r="A23" s="364" t="s">
        <v>49</v>
      </c>
      <c r="B23" s="55" t="s">
        <v>13</v>
      </c>
      <c r="C23" s="74">
        <f t="shared" ref="C23:J23" si="16">C5+C7+C9+C11+C13+C15+C17+C19+C21</f>
        <v>1748</v>
      </c>
      <c r="D23" s="75">
        <f t="shared" si="16"/>
        <v>662</v>
      </c>
      <c r="E23" s="75">
        <f t="shared" si="16"/>
        <v>159</v>
      </c>
      <c r="F23" s="75">
        <f t="shared" si="16"/>
        <v>284</v>
      </c>
      <c r="G23" s="75" t="s">
        <v>14</v>
      </c>
      <c r="H23" s="75" t="s">
        <v>14</v>
      </c>
      <c r="I23" s="76">
        <f t="shared" si="16"/>
        <v>437</v>
      </c>
      <c r="J23" s="77">
        <f t="shared" si="16"/>
        <v>3290</v>
      </c>
    </row>
    <row r="24" spans="1:10" ht="27" customHeight="1" thickBot="1" x14ac:dyDescent="0.35">
      <c r="A24" s="366"/>
      <c r="B24" s="78" t="s">
        <v>15</v>
      </c>
      <c r="C24" s="79">
        <f t="shared" ref="C24:I24" si="17">C23/C$23</f>
        <v>1</v>
      </c>
      <c r="D24" s="80">
        <f t="shared" si="17"/>
        <v>1</v>
      </c>
      <c r="E24" s="80">
        <f t="shared" si="17"/>
        <v>1</v>
      </c>
      <c r="F24" s="80">
        <f t="shared" si="17"/>
        <v>1</v>
      </c>
      <c r="G24" s="80" t="s">
        <v>16</v>
      </c>
      <c r="H24" s="80" t="s">
        <v>16</v>
      </c>
      <c r="I24" s="81">
        <f t="shared" si="17"/>
        <v>1</v>
      </c>
      <c r="J24" s="82">
        <f>J23/J$23</f>
        <v>1</v>
      </c>
    </row>
    <row r="25" spans="1:10" ht="36" customHeight="1" thickBot="1" x14ac:dyDescent="0.35">
      <c r="A25" s="83"/>
      <c r="B25" s="84"/>
      <c r="C25" s="85"/>
      <c r="D25" s="85"/>
      <c r="E25" s="85"/>
      <c r="F25" s="85"/>
      <c r="G25" s="85"/>
      <c r="H25" s="85"/>
      <c r="I25" s="85"/>
      <c r="J25" s="85"/>
    </row>
    <row r="26" spans="1:10" ht="45.75" customHeight="1" x14ac:dyDescent="0.3">
      <c r="A26" s="86" t="s">
        <v>50</v>
      </c>
      <c r="B26" s="87" t="s">
        <v>13</v>
      </c>
      <c r="C26" s="88">
        <v>165</v>
      </c>
      <c r="D26" s="89">
        <v>183</v>
      </c>
      <c r="E26" s="89">
        <v>96</v>
      </c>
      <c r="F26" s="89">
        <v>4</v>
      </c>
      <c r="G26" s="89" t="s">
        <v>14</v>
      </c>
      <c r="H26" s="89" t="s">
        <v>14</v>
      </c>
      <c r="I26" s="90">
        <v>26</v>
      </c>
      <c r="J26" s="91">
        <f>SUM(C26:I26)</f>
        <v>474</v>
      </c>
    </row>
    <row r="27" spans="1:10" ht="45.75" customHeight="1" thickBot="1" x14ac:dyDescent="0.35">
      <c r="A27" s="92" t="s">
        <v>30</v>
      </c>
      <c r="B27" s="78" t="s">
        <v>13</v>
      </c>
      <c r="C27" s="93">
        <f t="shared" ref="C27:I27" si="18">C28-C23-C26</f>
        <v>0</v>
      </c>
      <c r="D27" s="94">
        <f t="shared" si="18"/>
        <v>4240</v>
      </c>
      <c r="E27" s="94">
        <f t="shared" si="18"/>
        <v>0</v>
      </c>
      <c r="F27" s="94">
        <f t="shared" si="18"/>
        <v>0</v>
      </c>
      <c r="G27" s="94" t="s">
        <v>14</v>
      </c>
      <c r="H27" s="94" t="s">
        <v>14</v>
      </c>
      <c r="I27" s="95">
        <f t="shared" si="18"/>
        <v>0</v>
      </c>
      <c r="J27" s="96">
        <f>SUM(C27:I27)</f>
        <v>4240</v>
      </c>
    </row>
    <row r="28" spans="1:10" ht="45.75" customHeight="1" thickBot="1" x14ac:dyDescent="0.35">
      <c r="A28" s="127" t="s">
        <v>31</v>
      </c>
      <c r="B28" s="78" t="s">
        <v>13</v>
      </c>
      <c r="C28" s="93">
        <v>1913</v>
      </c>
      <c r="D28" s="94">
        <v>5085</v>
      </c>
      <c r="E28" s="94">
        <v>255</v>
      </c>
      <c r="F28" s="94">
        <v>288</v>
      </c>
      <c r="G28" s="94" t="s">
        <v>14</v>
      </c>
      <c r="H28" s="94" t="s">
        <v>14</v>
      </c>
      <c r="I28" s="95">
        <v>463</v>
      </c>
      <c r="J28" s="96">
        <f>SUM(C28:I28)</f>
        <v>8004</v>
      </c>
    </row>
    <row r="29" spans="1:10" ht="48.75" customHeight="1" thickBot="1" x14ac:dyDescent="0.35">
      <c r="A29" s="182"/>
      <c r="B29" s="22"/>
      <c r="C29" s="36"/>
      <c r="D29" s="36"/>
      <c r="E29" s="36"/>
      <c r="F29" s="36"/>
      <c r="G29" s="36"/>
      <c r="H29" s="36"/>
      <c r="I29" s="36"/>
      <c r="J29" s="37"/>
    </row>
    <row r="30" spans="1:10" ht="39.75" customHeight="1" x14ac:dyDescent="0.3">
      <c r="A30" s="339" t="s">
        <v>32</v>
      </c>
      <c r="B30" s="340"/>
      <c r="C30" s="340"/>
      <c r="D30" s="39"/>
      <c r="E30" s="39"/>
      <c r="F30" s="39"/>
      <c r="G30" s="39"/>
      <c r="H30" s="39"/>
      <c r="I30" s="39"/>
      <c r="J30" s="40"/>
    </row>
    <row r="31" spans="1:10" ht="39.75" customHeight="1" x14ac:dyDescent="0.3">
      <c r="A31" s="357" t="s">
        <v>33</v>
      </c>
      <c r="B31" s="358"/>
      <c r="C31" s="41">
        <v>3</v>
      </c>
      <c r="D31" s="42">
        <v>6</v>
      </c>
      <c r="E31" s="42">
        <v>1</v>
      </c>
      <c r="F31" s="42">
        <v>1</v>
      </c>
      <c r="G31" s="42">
        <v>0</v>
      </c>
      <c r="H31" s="42">
        <v>0</v>
      </c>
      <c r="I31" s="42">
        <v>1</v>
      </c>
      <c r="J31" s="43">
        <f>SUM(C31:I31)</f>
        <v>12</v>
      </c>
    </row>
    <row r="32" spans="1:10" ht="39.75" customHeight="1" thickBot="1" x14ac:dyDescent="0.35">
      <c r="A32" s="359" t="s">
        <v>34</v>
      </c>
      <c r="B32" s="360"/>
      <c r="C32" s="44">
        <v>3</v>
      </c>
      <c r="D32" s="45">
        <v>12</v>
      </c>
      <c r="E32" s="45">
        <v>1</v>
      </c>
      <c r="F32" s="45">
        <v>1</v>
      </c>
      <c r="G32" s="45">
        <v>0</v>
      </c>
      <c r="H32" s="45">
        <v>1</v>
      </c>
      <c r="I32" s="46">
        <v>3</v>
      </c>
      <c r="J32" s="47">
        <f>SUM(C32:I32)</f>
        <v>21</v>
      </c>
    </row>
    <row r="33" spans="1:10" ht="26.25" customHeight="1" x14ac:dyDescent="0.3">
      <c r="A33" s="97" t="s">
        <v>35</v>
      </c>
      <c r="B33" s="98"/>
      <c r="C33" s="50"/>
      <c r="D33" s="50"/>
      <c r="E33" s="50"/>
      <c r="F33" s="50"/>
      <c r="G33" s="50"/>
      <c r="H33" s="50"/>
      <c r="I33" s="50"/>
      <c r="J33" s="50"/>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0"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646D5-5339-4BEB-B97A-3BCB99E12083}">
  <sheetPr>
    <tabColor rgb="FF00FF00"/>
    <pageSetUpPr fitToPage="1"/>
  </sheetPr>
  <dimension ref="A1:J41"/>
  <sheetViews>
    <sheetView zoomScale="69" zoomScaleNormal="69" workbookViewId="0">
      <selection activeCell="I16" sqref="I16"/>
    </sheetView>
  </sheetViews>
  <sheetFormatPr baseColWidth="10" defaultRowHeight="14.4" x14ac:dyDescent="0.3"/>
  <cols>
    <col min="1" max="1" width="51.88671875" customWidth="1"/>
    <col min="2" max="2" width="13.88671875" customWidth="1"/>
    <col min="3" max="4" width="24.44140625" customWidth="1"/>
    <col min="5" max="5" width="26.44140625" customWidth="1"/>
    <col min="6" max="10" width="24.44140625" customWidth="1"/>
  </cols>
  <sheetData>
    <row r="1" spans="1:10" ht="57" customHeight="1" x14ac:dyDescent="0.3">
      <c r="A1" s="426" t="s">
        <v>0</v>
      </c>
      <c r="B1" s="426"/>
      <c r="C1" s="426"/>
      <c r="D1" s="426"/>
      <c r="E1" s="426"/>
      <c r="F1" s="426"/>
      <c r="G1" s="426"/>
      <c r="H1" s="426"/>
      <c r="I1" s="426"/>
      <c r="J1" s="426"/>
    </row>
    <row r="2" spans="1:10" ht="57" customHeight="1" thickBot="1" x14ac:dyDescent="0.35">
      <c r="A2" s="426" t="s">
        <v>1</v>
      </c>
      <c r="B2" s="426"/>
      <c r="C2" s="428"/>
      <c r="D2" s="428"/>
      <c r="E2" s="428"/>
      <c r="F2" s="428"/>
      <c r="G2" s="428"/>
      <c r="H2" s="428"/>
      <c r="I2" s="428"/>
      <c r="J2" s="428"/>
    </row>
    <row r="3" spans="1:10" ht="51.75" customHeight="1" thickBot="1" x14ac:dyDescent="0.35">
      <c r="A3" s="364" t="s">
        <v>2</v>
      </c>
      <c r="B3" s="365"/>
      <c r="C3" s="429" t="s">
        <v>3</v>
      </c>
      <c r="D3" s="430"/>
      <c r="E3" s="430"/>
      <c r="F3" s="430"/>
      <c r="G3" s="430"/>
      <c r="H3" s="430"/>
      <c r="I3" s="430"/>
      <c r="J3" s="431"/>
    </row>
    <row r="4" spans="1:10" ht="48" customHeight="1" thickBot="1" x14ac:dyDescent="0.35">
      <c r="A4" s="366"/>
      <c r="B4" s="367"/>
      <c r="C4" s="491" t="s">
        <v>4</v>
      </c>
      <c r="D4" s="4" t="s">
        <v>5</v>
      </c>
      <c r="E4" s="4" t="s">
        <v>6</v>
      </c>
      <c r="F4" s="52" t="s">
        <v>7</v>
      </c>
      <c r="G4" s="52" t="s">
        <v>8</v>
      </c>
      <c r="H4" s="4" t="s">
        <v>9</v>
      </c>
      <c r="I4" s="53" t="s">
        <v>10</v>
      </c>
      <c r="J4" s="54" t="s">
        <v>11</v>
      </c>
    </row>
    <row r="5" spans="1:10" ht="31.5" customHeight="1" x14ac:dyDescent="0.3">
      <c r="A5" s="464" t="s">
        <v>12</v>
      </c>
      <c r="B5" s="55" t="s">
        <v>13</v>
      </c>
      <c r="C5" s="57">
        <v>1612</v>
      </c>
      <c r="D5" s="57">
        <v>1</v>
      </c>
      <c r="E5" s="57">
        <v>23</v>
      </c>
      <c r="F5" s="57">
        <v>12</v>
      </c>
      <c r="G5" s="57" t="s">
        <v>14</v>
      </c>
      <c r="H5" s="57" t="s">
        <v>14</v>
      </c>
      <c r="I5" s="57">
        <v>2</v>
      </c>
      <c r="J5" s="492">
        <f>SUM(C5:I5)</f>
        <v>1650</v>
      </c>
    </row>
    <row r="6" spans="1:10" ht="31.5" customHeight="1" x14ac:dyDescent="0.3">
      <c r="A6" s="465"/>
      <c r="B6" s="60" t="s">
        <v>15</v>
      </c>
      <c r="C6" s="62">
        <f t="shared" ref="C6:F6" si="0">C5/C$29</f>
        <v>0.92590465249856402</v>
      </c>
      <c r="D6" s="62">
        <f t="shared" si="0"/>
        <v>1.6611295681063123E-3</v>
      </c>
      <c r="E6" s="62">
        <f t="shared" si="0"/>
        <v>0.115</v>
      </c>
      <c r="F6" s="62">
        <f t="shared" si="0"/>
        <v>4.195804195804196E-2</v>
      </c>
      <c r="G6" s="62" t="s">
        <v>16</v>
      </c>
      <c r="H6" s="62" t="s">
        <v>16</v>
      </c>
      <c r="I6" s="62">
        <f t="shared" ref="I6:J6" si="1">I5/I$29</f>
        <v>4.5871559633027525E-3</v>
      </c>
      <c r="J6" s="493">
        <f t="shared" si="1"/>
        <v>0.50535987748851452</v>
      </c>
    </row>
    <row r="7" spans="1:10" ht="25.5" customHeight="1" x14ac:dyDescent="0.3">
      <c r="A7" s="463" t="s">
        <v>17</v>
      </c>
      <c r="B7" s="65" t="s">
        <v>13</v>
      </c>
      <c r="C7" s="67">
        <v>6</v>
      </c>
      <c r="D7" s="67">
        <v>1</v>
      </c>
      <c r="E7" s="67">
        <v>96</v>
      </c>
      <c r="F7" s="67">
        <v>17</v>
      </c>
      <c r="G7" s="67" t="s">
        <v>14</v>
      </c>
      <c r="H7" s="67" t="s">
        <v>14</v>
      </c>
      <c r="I7" s="67">
        <v>1</v>
      </c>
      <c r="J7" s="308">
        <f t="shared" ref="J7" si="2">SUM(C7:I7)</f>
        <v>121</v>
      </c>
    </row>
    <row r="8" spans="1:10" ht="25.5" customHeight="1" x14ac:dyDescent="0.3">
      <c r="A8" s="465"/>
      <c r="B8" s="60" t="s">
        <v>15</v>
      </c>
      <c r="C8" s="62">
        <f t="shared" ref="C8:F8" si="3">C7/C$29</f>
        <v>3.4462952326249283E-3</v>
      </c>
      <c r="D8" s="62">
        <f t="shared" si="3"/>
        <v>1.6611295681063123E-3</v>
      </c>
      <c r="E8" s="62">
        <f t="shared" si="3"/>
        <v>0.48</v>
      </c>
      <c r="F8" s="62">
        <f t="shared" si="3"/>
        <v>5.944055944055944E-2</v>
      </c>
      <c r="G8" s="62" t="s">
        <v>16</v>
      </c>
      <c r="H8" s="62" t="s">
        <v>16</v>
      </c>
      <c r="I8" s="62">
        <f t="shared" ref="I8:J8" si="4">I7/I$29</f>
        <v>2.2935779816513763E-3</v>
      </c>
      <c r="J8" s="493">
        <f t="shared" si="4"/>
        <v>3.7059724349157733E-2</v>
      </c>
    </row>
    <row r="9" spans="1:10" ht="25.5" customHeight="1" x14ac:dyDescent="0.3">
      <c r="A9" s="463" t="s">
        <v>18</v>
      </c>
      <c r="B9" s="65" t="s">
        <v>13</v>
      </c>
      <c r="C9" s="67">
        <v>17</v>
      </c>
      <c r="D9" s="67">
        <v>585</v>
      </c>
      <c r="E9" s="67">
        <v>7</v>
      </c>
      <c r="F9" s="67">
        <v>8</v>
      </c>
      <c r="G9" s="67" t="s">
        <v>14</v>
      </c>
      <c r="H9" s="67" t="s">
        <v>14</v>
      </c>
      <c r="I9" s="67">
        <v>5</v>
      </c>
      <c r="J9" s="308">
        <f t="shared" ref="J9" si="5">SUM(C9:I9)</f>
        <v>622</v>
      </c>
    </row>
    <row r="10" spans="1:10" ht="25.5" customHeight="1" x14ac:dyDescent="0.3">
      <c r="A10" s="465"/>
      <c r="B10" s="60" t="s">
        <v>15</v>
      </c>
      <c r="C10" s="62">
        <f t="shared" ref="C10:F10" si="6">C9/C$29</f>
        <v>9.7645031591039634E-3</v>
      </c>
      <c r="D10" s="62">
        <f t="shared" si="6"/>
        <v>0.97176079734219267</v>
      </c>
      <c r="E10" s="62">
        <f t="shared" si="6"/>
        <v>3.5000000000000003E-2</v>
      </c>
      <c r="F10" s="62">
        <f t="shared" si="6"/>
        <v>2.7972027972027972E-2</v>
      </c>
      <c r="G10" s="62" t="s">
        <v>16</v>
      </c>
      <c r="H10" s="62" t="s">
        <v>16</v>
      </c>
      <c r="I10" s="62">
        <f t="shared" ref="I10:J10" si="7">I9/I$29</f>
        <v>1.1467889908256881E-2</v>
      </c>
      <c r="J10" s="493">
        <f t="shared" si="7"/>
        <v>0.19050535987748851</v>
      </c>
    </row>
    <row r="11" spans="1:10" ht="25.5" customHeight="1" x14ac:dyDescent="0.3">
      <c r="A11" s="463" t="s">
        <v>19</v>
      </c>
      <c r="B11" s="65" t="s">
        <v>13</v>
      </c>
      <c r="C11" s="67">
        <v>14</v>
      </c>
      <c r="D11" s="67">
        <v>5</v>
      </c>
      <c r="E11" s="67">
        <v>33</v>
      </c>
      <c r="F11" s="67">
        <v>197</v>
      </c>
      <c r="G11" s="67" t="s">
        <v>14</v>
      </c>
      <c r="H11" s="67" t="s">
        <v>14</v>
      </c>
      <c r="I11" s="67">
        <v>0</v>
      </c>
      <c r="J11" s="308">
        <f t="shared" ref="J11" si="8">SUM(C11:I11)</f>
        <v>249</v>
      </c>
    </row>
    <row r="12" spans="1:10" ht="25.5" customHeight="1" x14ac:dyDescent="0.3">
      <c r="A12" s="465"/>
      <c r="B12" s="60" t="s">
        <v>15</v>
      </c>
      <c r="C12" s="62">
        <f t="shared" ref="C12:F12" si="9">C11/C$29</f>
        <v>8.0413555427914993E-3</v>
      </c>
      <c r="D12" s="62">
        <f t="shared" si="9"/>
        <v>8.3056478405315621E-3</v>
      </c>
      <c r="E12" s="62">
        <f t="shared" si="9"/>
        <v>0.16500000000000001</v>
      </c>
      <c r="F12" s="62">
        <f t="shared" si="9"/>
        <v>0.68881118881118886</v>
      </c>
      <c r="G12" s="62" t="s">
        <v>16</v>
      </c>
      <c r="H12" s="62" t="s">
        <v>16</v>
      </c>
      <c r="I12" s="62">
        <f t="shared" ref="I12:J12" si="10">I11/I$29</f>
        <v>0</v>
      </c>
      <c r="J12" s="493">
        <f t="shared" si="10"/>
        <v>7.6263399693721284E-2</v>
      </c>
    </row>
    <row r="13" spans="1:10" ht="25.5" customHeight="1" x14ac:dyDescent="0.3">
      <c r="A13" s="463" t="s">
        <v>20</v>
      </c>
      <c r="B13" s="65" t="s">
        <v>13</v>
      </c>
      <c r="C13" s="67">
        <v>28</v>
      </c>
      <c r="D13" s="67">
        <v>2</v>
      </c>
      <c r="E13" s="67">
        <v>7</v>
      </c>
      <c r="F13" s="67">
        <v>7</v>
      </c>
      <c r="G13" s="67" t="s">
        <v>14</v>
      </c>
      <c r="H13" s="67" t="s">
        <v>14</v>
      </c>
      <c r="I13" s="67">
        <v>1</v>
      </c>
      <c r="J13" s="308">
        <f t="shared" ref="J13" si="11">SUM(C13:I13)</f>
        <v>45</v>
      </c>
    </row>
    <row r="14" spans="1:10" ht="25.5" customHeight="1" x14ac:dyDescent="0.3">
      <c r="A14" s="465"/>
      <c r="B14" s="60" t="s">
        <v>15</v>
      </c>
      <c r="C14" s="62">
        <f t="shared" ref="C14:F14" si="12">C13/C$29</f>
        <v>1.6082711085582999E-2</v>
      </c>
      <c r="D14" s="62">
        <f t="shared" si="12"/>
        <v>3.3222591362126247E-3</v>
      </c>
      <c r="E14" s="62">
        <f t="shared" si="12"/>
        <v>3.5000000000000003E-2</v>
      </c>
      <c r="F14" s="62">
        <f t="shared" si="12"/>
        <v>2.4475524475524476E-2</v>
      </c>
      <c r="G14" s="62" t="s">
        <v>16</v>
      </c>
      <c r="H14" s="62" t="s">
        <v>16</v>
      </c>
      <c r="I14" s="62">
        <f t="shared" ref="I14:J14" si="13">I13/I$29</f>
        <v>2.2935779816513763E-3</v>
      </c>
      <c r="J14" s="493">
        <f t="shared" si="13"/>
        <v>1.3782542113323124E-2</v>
      </c>
    </row>
    <row r="15" spans="1:10" ht="25.5" customHeight="1" x14ac:dyDescent="0.3">
      <c r="A15" s="463" t="s">
        <v>21</v>
      </c>
      <c r="B15" s="65" t="s">
        <v>13</v>
      </c>
      <c r="C15" s="67">
        <v>4</v>
      </c>
      <c r="D15" s="67">
        <v>0</v>
      </c>
      <c r="E15" s="67">
        <v>7</v>
      </c>
      <c r="F15" s="67">
        <v>3</v>
      </c>
      <c r="G15" s="67" t="s">
        <v>14</v>
      </c>
      <c r="H15" s="67" t="s">
        <v>14</v>
      </c>
      <c r="I15" s="67">
        <v>0</v>
      </c>
      <c r="J15" s="308">
        <f t="shared" ref="J15" si="14">SUM(C15:I15)</f>
        <v>14</v>
      </c>
    </row>
    <row r="16" spans="1:10" ht="25.5" customHeight="1" x14ac:dyDescent="0.3">
      <c r="A16" s="465"/>
      <c r="B16" s="60" t="s">
        <v>15</v>
      </c>
      <c r="C16" s="62">
        <f t="shared" ref="C16:F16" si="15">C15/C$29</f>
        <v>2.2975301550832855E-3</v>
      </c>
      <c r="D16" s="62">
        <f t="shared" si="15"/>
        <v>0</v>
      </c>
      <c r="E16" s="62">
        <f t="shared" si="15"/>
        <v>3.5000000000000003E-2</v>
      </c>
      <c r="F16" s="62">
        <f t="shared" si="15"/>
        <v>1.048951048951049E-2</v>
      </c>
      <c r="G16" s="62" t="s">
        <v>16</v>
      </c>
      <c r="H16" s="62" t="s">
        <v>16</v>
      </c>
      <c r="I16" s="62">
        <f t="shared" ref="I16:J16" si="16">I15/I$29</f>
        <v>0</v>
      </c>
      <c r="J16" s="493">
        <f t="shared" si="16"/>
        <v>4.2879019908116387E-3</v>
      </c>
    </row>
    <row r="17" spans="1:10" ht="25.5" customHeight="1" x14ac:dyDescent="0.3">
      <c r="A17" s="463" t="s">
        <v>22</v>
      </c>
      <c r="B17" s="65" t="s">
        <v>13</v>
      </c>
      <c r="C17" s="67">
        <v>1</v>
      </c>
      <c r="D17" s="67">
        <v>0</v>
      </c>
      <c r="E17" s="67">
        <v>0</v>
      </c>
      <c r="F17" s="67">
        <v>2</v>
      </c>
      <c r="G17" s="67" t="s">
        <v>14</v>
      </c>
      <c r="H17" s="67" t="s">
        <v>14</v>
      </c>
      <c r="I17" s="67">
        <v>425</v>
      </c>
      <c r="J17" s="308">
        <f t="shared" ref="J17" si="17">SUM(C17:I17)</f>
        <v>428</v>
      </c>
    </row>
    <row r="18" spans="1:10" ht="25.5" customHeight="1" x14ac:dyDescent="0.3">
      <c r="A18" s="465"/>
      <c r="B18" s="60" t="s">
        <v>15</v>
      </c>
      <c r="C18" s="62">
        <f t="shared" ref="C18:F18" si="18">C17/C$29</f>
        <v>5.7438253877082138E-4</v>
      </c>
      <c r="D18" s="62">
        <f t="shared" si="18"/>
        <v>0</v>
      </c>
      <c r="E18" s="62">
        <f t="shared" si="18"/>
        <v>0</v>
      </c>
      <c r="F18" s="62">
        <f t="shared" si="18"/>
        <v>6.993006993006993E-3</v>
      </c>
      <c r="G18" s="62" t="s">
        <v>16</v>
      </c>
      <c r="H18" s="62" t="s">
        <v>16</v>
      </c>
      <c r="I18" s="62">
        <f t="shared" ref="I18:J18" si="19">I17/I$29</f>
        <v>0.97477064220183485</v>
      </c>
      <c r="J18" s="493">
        <f t="shared" si="19"/>
        <v>0.13108728943338438</v>
      </c>
    </row>
    <row r="19" spans="1:10" ht="25.5" customHeight="1" x14ac:dyDescent="0.3">
      <c r="A19" s="463" t="s">
        <v>23</v>
      </c>
      <c r="B19" s="65" t="s">
        <v>13</v>
      </c>
      <c r="C19" s="67">
        <v>21</v>
      </c>
      <c r="D19" s="67">
        <v>6</v>
      </c>
      <c r="E19" s="67">
        <v>3</v>
      </c>
      <c r="F19" s="67">
        <v>20</v>
      </c>
      <c r="G19" s="67" t="s">
        <v>14</v>
      </c>
      <c r="H19" s="67" t="s">
        <v>14</v>
      </c>
      <c r="I19" s="67">
        <v>0</v>
      </c>
      <c r="J19" s="308">
        <f t="shared" ref="J19" si="20">SUM(C19:I19)</f>
        <v>50</v>
      </c>
    </row>
    <row r="20" spans="1:10" ht="25.5" customHeight="1" x14ac:dyDescent="0.3">
      <c r="A20" s="465"/>
      <c r="B20" s="60" t="s">
        <v>15</v>
      </c>
      <c r="C20" s="62">
        <f t="shared" ref="C20:F20" si="21">C19/C$29</f>
        <v>1.2062033314187249E-2</v>
      </c>
      <c r="D20" s="62">
        <f t="shared" si="21"/>
        <v>9.9667774086378731E-3</v>
      </c>
      <c r="E20" s="62">
        <f t="shared" si="21"/>
        <v>1.4999999999999999E-2</v>
      </c>
      <c r="F20" s="62">
        <f t="shared" si="21"/>
        <v>6.9930069930069935E-2</v>
      </c>
      <c r="G20" s="62" t="s">
        <v>16</v>
      </c>
      <c r="H20" s="62" t="s">
        <v>16</v>
      </c>
      <c r="I20" s="62">
        <f t="shared" ref="I20:J20" si="22">I19/I$29</f>
        <v>0</v>
      </c>
      <c r="J20" s="493">
        <f t="shared" si="22"/>
        <v>1.5313935681470138E-2</v>
      </c>
    </row>
    <row r="21" spans="1:10" ht="25.5" customHeight="1" x14ac:dyDescent="0.3">
      <c r="A21" s="463" t="s">
        <v>24</v>
      </c>
      <c r="B21" s="65" t="s">
        <v>13</v>
      </c>
      <c r="C21" s="67">
        <v>21</v>
      </c>
      <c r="D21" s="67">
        <v>1</v>
      </c>
      <c r="E21" s="67">
        <v>17</v>
      </c>
      <c r="F21" s="67">
        <v>10</v>
      </c>
      <c r="G21" s="67" t="s">
        <v>14</v>
      </c>
      <c r="H21" s="67" t="s">
        <v>14</v>
      </c>
      <c r="I21" s="67">
        <v>0</v>
      </c>
      <c r="J21" s="308">
        <f t="shared" ref="J21" si="23">SUM(C21:I21)</f>
        <v>49</v>
      </c>
    </row>
    <row r="22" spans="1:10" ht="25.5" customHeight="1" x14ac:dyDescent="0.3">
      <c r="A22" s="465"/>
      <c r="B22" s="60" t="s">
        <v>15</v>
      </c>
      <c r="C22" s="62">
        <f t="shared" ref="C22:F22" si="24">C21/C$29</f>
        <v>1.2062033314187249E-2</v>
      </c>
      <c r="D22" s="62">
        <f t="shared" si="24"/>
        <v>1.6611295681063123E-3</v>
      </c>
      <c r="E22" s="62">
        <f t="shared" si="24"/>
        <v>8.5000000000000006E-2</v>
      </c>
      <c r="F22" s="62">
        <f t="shared" si="24"/>
        <v>3.4965034965034968E-2</v>
      </c>
      <c r="G22" s="62" t="s">
        <v>16</v>
      </c>
      <c r="H22" s="62" t="s">
        <v>16</v>
      </c>
      <c r="I22" s="62">
        <f t="shared" ref="I22:J22" si="25">I21/I$29</f>
        <v>0</v>
      </c>
      <c r="J22" s="493">
        <f t="shared" si="25"/>
        <v>1.5007656967840736E-2</v>
      </c>
    </row>
    <row r="23" spans="1:10" ht="25.5" customHeight="1" x14ac:dyDescent="0.3">
      <c r="A23" s="463" t="s">
        <v>25</v>
      </c>
      <c r="B23" s="65" t="s">
        <v>13</v>
      </c>
      <c r="C23" s="67">
        <v>2</v>
      </c>
      <c r="D23" s="67">
        <v>1</v>
      </c>
      <c r="E23" s="67">
        <v>3</v>
      </c>
      <c r="F23" s="67">
        <v>0</v>
      </c>
      <c r="G23" s="67" t="s">
        <v>14</v>
      </c>
      <c r="H23" s="67" t="s">
        <v>14</v>
      </c>
      <c r="I23" s="67">
        <v>0</v>
      </c>
      <c r="J23" s="308">
        <f t="shared" ref="J23" si="26">SUM(C23:I23)</f>
        <v>6</v>
      </c>
    </row>
    <row r="24" spans="1:10" ht="25.5" customHeight="1" x14ac:dyDescent="0.3">
      <c r="A24" s="465"/>
      <c r="B24" s="60" t="s">
        <v>15</v>
      </c>
      <c r="C24" s="62">
        <f t="shared" ref="C24:F24" si="27">C23/C$29</f>
        <v>1.1487650775416428E-3</v>
      </c>
      <c r="D24" s="62">
        <f t="shared" si="27"/>
        <v>1.6611295681063123E-3</v>
      </c>
      <c r="E24" s="62">
        <f t="shared" si="27"/>
        <v>1.4999999999999999E-2</v>
      </c>
      <c r="F24" s="62">
        <f t="shared" si="27"/>
        <v>0</v>
      </c>
      <c r="G24" s="62" t="s">
        <v>16</v>
      </c>
      <c r="H24" s="62" t="s">
        <v>16</v>
      </c>
      <c r="I24" s="62">
        <f t="shared" ref="I24:J24" si="28">I23/I$29</f>
        <v>0</v>
      </c>
      <c r="J24" s="493">
        <f t="shared" si="28"/>
        <v>1.8376722817764165E-3</v>
      </c>
    </row>
    <row r="25" spans="1:10" ht="25.5" customHeight="1" x14ac:dyDescent="0.3">
      <c r="A25" s="463" t="s">
        <v>26</v>
      </c>
      <c r="B25" s="65" t="s">
        <v>13</v>
      </c>
      <c r="C25" s="67">
        <v>6</v>
      </c>
      <c r="D25" s="67">
        <v>0</v>
      </c>
      <c r="E25" s="67">
        <v>4</v>
      </c>
      <c r="F25" s="67">
        <v>4</v>
      </c>
      <c r="G25" s="67" t="s">
        <v>14</v>
      </c>
      <c r="H25" s="67" t="s">
        <v>14</v>
      </c>
      <c r="I25" s="67">
        <v>0</v>
      </c>
      <c r="J25" s="308">
        <f t="shared" ref="J25" si="29">SUM(C25:I25)</f>
        <v>14</v>
      </c>
    </row>
    <row r="26" spans="1:10" ht="25.5" customHeight="1" x14ac:dyDescent="0.3">
      <c r="A26" s="465"/>
      <c r="B26" s="60" t="s">
        <v>15</v>
      </c>
      <c r="C26" s="62">
        <f t="shared" ref="C26:F26" si="30">C25/C$29</f>
        <v>3.4462952326249283E-3</v>
      </c>
      <c r="D26" s="62">
        <f t="shared" si="30"/>
        <v>0</v>
      </c>
      <c r="E26" s="62">
        <f t="shared" si="30"/>
        <v>0.02</v>
      </c>
      <c r="F26" s="62">
        <f t="shared" si="30"/>
        <v>1.3986013986013986E-2</v>
      </c>
      <c r="G26" s="62" t="s">
        <v>16</v>
      </c>
      <c r="H26" s="62" t="s">
        <v>16</v>
      </c>
      <c r="I26" s="62">
        <f t="shared" ref="I26:J26" si="31">I25/I$29</f>
        <v>0</v>
      </c>
      <c r="J26" s="493">
        <f t="shared" si="31"/>
        <v>4.2879019908116387E-3</v>
      </c>
    </row>
    <row r="27" spans="1:10" ht="25.5" customHeight="1" x14ac:dyDescent="0.3">
      <c r="A27" s="463" t="s">
        <v>27</v>
      </c>
      <c r="B27" s="65" t="s">
        <v>13</v>
      </c>
      <c r="C27" s="67">
        <v>9</v>
      </c>
      <c r="D27" s="67">
        <v>0</v>
      </c>
      <c r="E27" s="67">
        <v>0</v>
      </c>
      <c r="F27" s="67">
        <v>6</v>
      </c>
      <c r="G27" s="67" t="s">
        <v>14</v>
      </c>
      <c r="H27" s="67" t="s">
        <v>14</v>
      </c>
      <c r="I27" s="67">
        <v>2</v>
      </c>
      <c r="J27" s="308">
        <f t="shared" ref="J27" si="32">SUM(C27:I27)</f>
        <v>17</v>
      </c>
    </row>
    <row r="28" spans="1:10" ht="25.5" customHeight="1" thickBot="1" x14ac:dyDescent="0.35">
      <c r="A28" s="464"/>
      <c r="B28" s="65" t="s">
        <v>15</v>
      </c>
      <c r="C28" s="71">
        <f t="shared" ref="C28:F28" si="33">C27/C$29</f>
        <v>5.1694428489373924E-3</v>
      </c>
      <c r="D28" s="71">
        <f t="shared" si="33"/>
        <v>0</v>
      </c>
      <c r="E28" s="71">
        <f t="shared" si="33"/>
        <v>0</v>
      </c>
      <c r="F28" s="71">
        <f t="shared" si="33"/>
        <v>2.097902097902098E-2</v>
      </c>
      <c r="G28" s="71" t="s">
        <v>16</v>
      </c>
      <c r="H28" s="71" t="s">
        <v>16</v>
      </c>
      <c r="I28" s="71">
        <f t="shared" ref="I28:J28" si="34">I27/I$29</f>
        <v>4.5871559633027525E-3</v>
      </c>
      <c r="J28" s="494">
        <f t="shared" si="34"/>
        <v>5.206738131699847E-3</v>
      </c>
    </row>
    <row r="29" spans="1:10" ht="32.25" customHeight="1" x14ac:dyDescent="0.3">
      <c r="A29" s="364" t="s">
        <v>28</v>
      </c>
      <c r="B29" s="495" t="s">
        <v>13</v>
      </c>
      <c r="C29" s="75">
        <f t="shared" ref="C29:F29" si="35">C5+C7+C9+C11+C13+C15+C17+C19+C21+C23+C25+C27</f>
        <v>1741</v>
      </c>
      <c r="D29" s="75">
        <f t="shared" si="35"/>
        <v>602</v>
      </c>
      <c r="E29" s="75">
        <f t="shared" si="35"/>
        <v>200</v>
      </c>
      <c r="F29" s="75">
        <f t="shared" si="35"/>
        <v>286</v>
      </c>
      <c r="G29" s="75" t="s">
        <v>14</v>
      </c>
      <c r="H29" s="75" t="s">
        <v>14</v>
      </c>
      <c r="I29" s="75">
        <f t="shared" ref="I29:J29" si="36">I5+I7+I9+I11+I13+I15+I17+I19+I21+I23+I25+I27</f>
        <v>436</v>
      </c>
      <c r="J29" s="496">
        <f t="shared" si="36"/>
        <v>3265</v>
      </c>
    </row>
    <row r="30" spans="1:10" ht="32.25" customHeight="1" thickBot="1" x14ac:dyDescent="0.35">
      <c r="A30" s="366"/>
      <c r="B30" s="312" t="s">
        <v>15</v>
      </c>
      <c r="C30" s="80">
        <f t="shared" ref="C30:F30" si="37">C29/C$29</f>
        <v>1</v>
      </c>
      <c r="D30" s="80">
        <f t="shared" si="37"/>
        <v>1</v>
      </c>
      <c r="E30" s="80">
        <f t="shared" si="37"/>
        <v>1</v>
      </c>
      <c r="F30" s="80">
        <f t="shared" si="37"/>
        <v>1</v>
      </c>
      <c r="G30" s="80" t="s">
        <v>16</v>
      </c>
      <c r="H30" s="80" t="s">
        <v>16</v>
      </c>
      <c r="I30" s="80">
        <f t="shared" ref="I30:J30" si="38">I29/I$29</f>
        <v>1</v>
      </c>
      <c r="J30" s="497">
        <f t="shared" si="38"/>
        <v>1</v>
      </c>
    </row>
    <row r="31" spans="1:10" ht="36" customHeight="1" thickBot="1" x14ac:dyDescent="0.35">
      <c r="A31" s="83"/>
      <c r="B31" s="84"/>
      <c r="C31" s="85"/>
      <c r="D31" s="85"/>
      <c r="E31" s="85"/>
      <c r="F31" s="85"/>
      <c r="G31" s="85"/>
      <c r="H31" s="85"/>
      <c r="I31" s="85"/>
      <c r="J31" s="85"/>
    </row>
    <row r="32" spans="1:10" ht="57" customHeight="1" x14ac:dyDescent="0.3">
      <c r="A32" s="86" t="s">
        <v>29</v>
      </c>
      <c r="B32" s="498" t="s">
        <v>13</v>
      </c>
      <c r="C32" s="88">
        <v>172</v>
      </c>
      <c r="D32" s="89">
        <v>1</v>
      </c>
      <c r="E32" s="89">
        <v>55</v>
      </c>
      <c r="F32" s="89">
        <v>2</v>
      </c>
      <c r="G32" s="89" t="s">
        <v>14</v>
      </c>
      <c r="H32" s="89" t="s">
        <v>14</v>
      </c>
      <c r="I32" s="90">
        <v>27</v>
      </c>
      <c r="J32" s="91">
        <f>SUM(C32:I32)</f>
        <v>257</v>
      </c>
    </row>
    <row r="33" spans="1:10" ht="55.5" customHeight="1" thickBot="1" x14ac:dyDescent="0.35">
      <c r="A33" s="92" t="s">
        <v>30</v>
      </c>
      <c r="B33" s="499" t="s">
        <v>13</v>
      </c>
      <c r="C33" s="93">
        <f>+C34-C32-C29</f>
        <v>0</v>
      </c>
      <c r="D33" s="93">
        <f t="shared" ref="D33:I33" si="39">+D34-D32-D29</f>
        <v>4482</v>
      </c>
      <c r="E33" s="93">
        <f t="shared" si="39"/>
        <v>0</v>
      </c>
      <c r="F33" s="93">
        <f t="shared" si="39"/>
        <v>0</v>
      </c>
      <c r="G33" s="93" t="s">
        <v>14</v>
      </c>
      <c r="H33" s="93" t="s">
        <v>14</v>
      </c>
      <c r="I33" s="93">
        <f t="shared" si="39"/>
        <v>0</v>
      </c>
      <c r="J33" s="96">
        <f t="shared" ref="J33" si="40">J34-J29-J32</f>
        <v>4482</v>
      </c>
    </row>
    <row r="34" spans="1:10" ht="54.75" customHeight="1" thickBot="1" x14ac:dyDescent="0.35">
      <c r="A34" s="127" t="s">
        <v>31</v>
      </c>
      <c r="B34" s="499" t="s">
        <v>13</v>
      </c>
      <c r="C34" s="93">
        <v>1913</v>
      </c>
      <c r="D34" s="94">
        <v>5085</v>
      </c>
      <c r="E34" s="94">
        <v>255</v>
      </c>
      <c r="F34" s="94">
        <v>288</v>
      </c>
      <c r="G34" s="94" t="s">
        <v>14</v>
      </c>
      <c r="H34" s="94" t="s">
        <v>14</v>
      </c>
      <c r="I34" s="95">
        <v>463</v>
      </c>
      <c r="J34" s="96">
        <f>SUM(C34:I34)</f>
        <v>8004</v>
      </c>
    </row>
    <row r="35" spans="1:10" ht="54.75" customHeight="1" thickBot="1" x14ac:dyDescent="0.35">
      <c r="A35" s="279"/>
      <c r="B35" s="83"/>
      <c r="C35" s="327"/>
      <c r="D35" s="327"/>
      <c r="E35" s="327"/>
      <c r="F35" s="327"/>
      <c r="G35" s="327"/>
      <c r="H35" s="327"/>
      <c r="I35" s="327"/>
      <c r="J35" s="500"/>
    </row>
    <row r="36" spans="1:10" ht="41.25" customHeight="1" x14ac:dyDescent="0.3">
      <c r="A36" s="401" t="s">
        <v>32</v>
      </c>
      <c r="B36" s="402"/>
      <c r="C36" s="501"/>
      <c r="D36" s="39"/>
      <c r="E36" s="39"/>
      <c r="F36" s="39"/>
      <c r="G36" s="39"/>
      <c r="H36" s="39"/>
      <c r="I36" s="39"/>
      <c r="J36" s="77"/>
    </row>
    <row r="37" spans="1:10" ht="41.25" customHeight="1" x14ac:dyDescent="0.3">
      <c r="A37" s="395" t="s">
        <v>33</v>
      </c>
      <c r="B37" s="396"/>
      <c r="C37" s="165">
        <v>3</v>
      </c>
      <c r="D37" s="474">
        <v>5</v>
      </c>
      <c r="E37" s="474">
        <v>1</v>
      </c>
      <c r="F37" s="474">
        <v>1</v>
      </c>
      <c r="G37" s="474">
        <v>0</v>
      </c>
      <c r="H37" s="474">
        <v>0</v>
      </c>
      <c r="I37" s="474">
        <v>3</v>
      </c>
      <c r="J37" s="502">
        <f>SUM(C37:I37)</f>
        <v>13</v>
      </c>
    </row>
    <row r="38" spans="1:10" ht="41.25" customHeight="1" thickBot="1" x14ac:dyDescent="0.35">
      <c r="A38" s="391" t="s">
        <v>34</v>
      </c>
      <c r="B38" s="392"/>
      <c r="C38" s="503">
        <v>3</v>
      </c>
      <c r="D38" s="504">
        <v>12</v>
      </c>
      <c r="E38" s="504">
        <v>1</v>
      </c>
      <c r="F38" s="504">
        <v>1</v>
      </c>
      <c r="G38" s="504">
        <v>0</v>
      </c>
      <c r="H38" s="504">
        <v>1</v>
      </c>
      <c r="I38" s="504">
        <v>3</v>
      </c>
      <c r="J38" s="505">
        <f>SUM(C38:I38)</f>
        <v>21</v>
      </c>
    </row>
    <row r="39" spans="1:10" ht="31.5" customHeight="1" x14ac:dyDescent="0.3">
      <c r="A39" s="290" t="s">
        <v>35</v>
      </c>
      <c r="B39" s="207"/>
      <c r="C39" s="506"/>
      <c r="D39" s="506"/>
      <c r="E39" s="506"/>
      <c r="F39" s="506"/>
      <c r="G39" s="506"/>
      <c r="H39" s="506"/>
      <c r="I39" s="506"/>
      <c r="J39" s="506"/>
    </row>
    <row r="40" spans="1:10" ht="16.5" customHeight="1" x14ac:dyDescent="0.3">
      <c r="A40" s="290"/>
      <c r="B40" s="207"/>
      <c r="C40" s="506"/>
      <c r="D40" s="506"/>
      <c r="E40" s="506"/>
      <c r="F40" s="506"/>
      <c r="G40" s="506"/>
      <c r="H40" s="506"/>
      <c r="I40" s="506"/>
      <c r="J40" s="506"/>
    </row>
    <row r="41" spans="1:10" ht="32.25" customHeight="1" x14ac:dyDescent="0.3">
      <c r="A41" s="290"/>
      <c r="B41" s="290"/>
      <c r="C41" s="290"/>
      <c r="D41" s="290"/>
      <c r="E41" s="290"/>
      <c r="F41" s="290"/>
      <c r="G41" s="290"/>
      <c r="H41" s="290"/>
      <c r="I41" s="290"/>
      <c r="J41" s="290"/>
    </row>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rintOptions horizontalCentered="1"/>
  <pageMargins left="0.70866141732283472" right="0.70866141732283472" top="0.74803149606299213" bottom="0.74803149606299213" header="0.31496062992125984" footer="0.31496062992125984"/>
  <pageSetup paperSize="8" scale="54"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TAB-4.1.1_2019_Web</vt:lpstr>
      <vt:lpstr>TAB-4.1.2_2019_web</vt:lpstr>
      <vt:lpstr>TAB-4.1.3_2019_Web</vt:lpstr>
      <vt:lpstr>TAB-4.1.4_2019_Web</vt:lpstr>
      <vt:lpstr>TAB-4.1.5_2019_Web</vt:lpstr>
      <vt:lpstr>TAB-4.1.6_2019_Web</vt:lpstr>
      <vt:lpstr>TAB-4.1.7_2019_Web</vt:lpstr>
      <vt:lpstr>TAB-4.1.8_2019_Web</vt:lpstr>
      <vt:lpstr>TAB-4.1.9_2019_Web</vt:lpstr>
      <vt:lpstr>TAB-4.1.10_2019_Web</vt:lpstr>
      <vt:lpstr>'TAB-4.1.4_2019_Web'!Zone_d_impression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2020-09-15T09:34:18Z</dcterms:created>
  <dcterms:modified xsi:type="dcterms:W3CDTF">2021-06-04T08:46:43Z</dcterms:modified>
</cp:coreProperties>
</file>