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Stat_RSU_2019_copie_du_20210602\RSU_Profil_2019\TAB_611_à_6110_AJL_2019\"/>
    </mc:Choice>
  </mc:AlternateContent>
  <xr:revisionPtr revIDLastSave="0" documentId="8_{B8AA95E0-A396-47E6-8CCA-D63394B3A360}" xr6:coauthVersionLast="47" xr6:coauthVersionMax="47" xr10:uidLastSave="{00000000-0000-0000-0000-000000000000}"/>
  <bookViews>
    <workbookView xWindow="-120" yWindow="-120" windowWidth="29040" windowHeight="15840" tabRatio="961" xr2:uid="{00000000-000D-0000-FFFF-FFFF00000000}"/>
  </bookViews>
  <sheets>
    <sheet name="TAB-6.1.1_2019_Web" sheetId="22" r:id="rId1"/>
    <sheet name="TAB-6.1.2_2019_Web" sheetId="23" r:id="rId2"/>
    <sheet name="TAB-6.1.3_2019_Web" sheetId="24" r:id="rId3"/>
    <sheet name="TAB-6.1.4_2019_Web" sheetId="25" r:id="rId4"/>
    <sheet name="TAB-6.1.5_2019_Web" sheetId="26" r:id="rId5"/>
    <sheet name="TAB-6.1.6_2019_Web" sheetId="27" r:id="rId6"/>
    <sheet name="TAB-6.1.7_2019_Web" sheetId="28" r:id="rId7"/>
    <sheet name="TAB-6.1.8_2019_Web" sheetId="29" r:id="rId8"/>
    <sheet name="TAB-6.1.9_2019_Web" sheetId="30" r:id="rId9"/>
    <sheet name="TAB-6.1.10_2019-WEB" sheetId="31" r:id="rId10"/>
  </sheets>
  <definedNames>
    <definedName name="Profil_2017_qly" localSheetId="0">#REF!</definedName>
    <definedName name="Profil_2017_qly" localSheetId="9">#REF!</definedName>
    <definedName name="Profil_2017_qly" localSheetId="1">#REF!</definedName>
    <definedName name="Profil_2017_qly" localSheetId="2">#REF!</definedName>
    <definedName name="Profil_2017_qly" localSheetId="3">#REF!</definedName>
    <definedName name="Profil_2017_qly" localSheetId="4">#REF!</definedName>
    <definedName name="Profil_2017_qly" localSheetId="5">#REF!</definedName>
    <definedName name="Profil_2017_qly" localSheetId="6">#REF!</definedName>
    <definedName name="Profil_2017_qly" localSheetId="7">#REF!</definedName>
    <definedName name="Profil_2017_qly" localSheetId="8">#REF!</definedName>
    <definedName name="Profil_2017_qly">#REF!</definedName>
    <definedName name="Profil_2017_qty" localSheetId="0">#REF!</definedName>
    <definedName name="Profil_2017_qty" localSheetId="9">#REF!</definedName>
    <definedName name="Profil_2017_qty" localSheetId="1">#REF!</definedName>
    <definedName name="Profil_2017_qty" localSheetId="2">#REF!</definedName>
    <definedName name="Profil_2017_qty" localSheetId="3">#REF!</definedName>
    <definedName name="Profil_2017_qty" localSheetId="4">#REF!</definedName>
    <definedName name="Profil_2017_qty" localSheetId="5">#REF!</definedName>
    <definedName name="Profil_2017_qty" localSheetId="6">#REF!</definedName>
    <definedName name="Profil_2017_qty" localSheetId="7">#REF!</definedName>
    <definedName name="Profil_2017_qty" localSheetId="8">#REF!</definedName>
    <definedName name="Profil_2017_qty">#REF!</definedName>
    <definedName name="Profil_2018_qly" localSheetId="9">#REF!</definedName>
    <definedName name="Profil_2018_qly" localSheetId="1">#REF!</definedName>
    <definedName name="Profil_2018_qly" localSheetId="2">#REF!</definedName>
    <definedName name="Profil_2018_qly" localSheetId="3">#REF!</definedName>
    <definedName name="Profil_2018_qly" localSheetId="4">#REF!</definedName>
    <definedName name="Profil_2018_qly" localSheetId="5">#REF!</definedName>
    <definedName name="Profil_2018_qly" localSheetId="6">#REF!</definedName>
    <definedName name="Profil_2018_qly" localSheetId="7">#REF!</definedName>
    <definedName name="Profil_2018_qly" localSheetId="8">#REF!</definedName>
    <definedName name="Profil_2018_qly">#REF!</definedName>
    <definedName name="Profil_2018_qty" localSheetId="9">#REF!</definedName>
    <definedName name="Profil_2018_qty" localSheetId="1">#REF!</definedName>
    <definedName name="Profil_2018_qty" localSheetId="2">#REF!</definedName>
    <definedName name="Profil_2018_qty" localSheetId="3">#REF!</definedName>
    <definedName name="Profil_2018_qty" localSheetId="4">#REF!</definedName>
    <definedName name="Profil_2018_qty" localSheetId="5">#REF!</definedName>
    <definedName name="Profil_2018_qty" localSheetId="6">#REF!</definedName>
    <definedName name="Profil_2018_qty" localSheetId="7">#REF!</definedName>
    <definedName name="Profil_2018_qty" localSheetId="8">#REF!</definedName>
    <definedName name="Profil_2018_q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31" l="1"/>
  <c r="J48" i="31"/>
  <c r="J45" i="31"/>
  <c r="I44" i="31"/>
  <c r="G44" i="31"/>
  <c r="F44" i="31"/>
  <c r="E44" i="31"/>
  <c r="D44" i="31"/>
  <c r="J44" i="31" s="1"/>
  <c r="J42" i="31"/>
  <c r="I40" i="31"/>
  <c r="G40" i="31"/>
  <c r="F40" i="31"/>
  <c r="E40" i="31"/>
  <c r="D40" i="31"/>
  <c r="J39" i="31"/>
  <c r="J40" i="31" s="1"/>
  <c r="J38" i="31"/>
  <c r="I38" i="31"/>
  <c r="G38" i="31"/>
  <c r="F38" i="31"/>
  <c r="E38" i="31"/>
  <c r="D38" i="31"/>
  <c r="J37" i="31"/>
  <c r="J36" i="31"/>
  <c r="I36" i="31"/>
  <c r="G36" i="31"/>
  <c r="F36" i="31"/>
  <c r="E36" i="31"/>
  <c r="D36" i="31"/>
  <c r="J35" i="31"/>
  <c r="I34" i="31"/>
  <c r="G34" i="31"/>
  <c r="F34" i="31"/>
  <c r="E34" i="31"/>
  <c r="D34" i="31"/>
  <c r="J33" i="31"/>
  <c r="J34" i="31" s="1"/>
  <c r="J32" i="31"/>
  <c r="I32" i="31"/>
  <c r="G32" i="31"/>
  <c r="F32" i="31"/>
  <c r="E32" i="31"/>
  <c r="D32" i="31"/>
  <c r="J31" i="31"/>
  <c r="J30" i="31"/>
  <c r="I30" i="31"/>
  <c r="G30" i="31"/>
  <c r="F30" i="31"/>
  <c r="E30" i="31"/>
  <c r="D30" i="31"/>
  <c r="J29" i="31"/>
  <c r="I28" i="31"/>
  <c r="G28" i="31"/>
  <c r="F28" i="31"/>
  <c r="E28" i="31"/>
  <c r="D28" i="31"/>
  <c r="J27" i="31"/>
  <c r="J28" i="31" s="1"/>
  <c r="I26" i="31"/>
  <c r="G26" i="31"/>
  <c r="F26" i="31"/>
  <c r="E26" i="31"/>
  <c r="D26" i="31"/>
  <c r="J25" i="31"/>
  <c r="J26" i="31" s="1"/>
  <c r="D25" i="31"/>
  <c r="I24" i="31"/>
  <c r="G24" i="31"/>
  <c r="F24" i="31"/>
  <c r="E24" i="31"/>
  <c r="D24" i="31"/>
  <c r="J23" i="31"/>
  <c r="J24" i="31" s="1"/>
  <c r="I22" i="31"/>
  <c r="G22" i="31"/>
  <c r="F22" i="31"/>
  <c r="E22" i="31"/>
  <c r="D22" i="31"/>
  <c r="J21" i="31"/>
  <c r="J22" i="31" s="1"/>
  <c r="J20" i="31"/>
  <c r="I20" i="31"/>
  <c r="G20" i="31"/>
  <c r="F20" i="31"/>
  <c r="E20" i="31"/>
  <c r="D20" i="31"/>
  <c r="J19" i="31"/>
  <c r="J18" i="31"/>
  <c r="I18" i="31"/>
  <c r="G18" i="31"/>
  <c r="F18" i="31"/>
  <c r="E18" i="31"/>
  <c r="D18" i="31"/>
  <c r="J17" i="31"/>
  <c r="I16" i="31"/>
  <c r="G16" i="31"/>
  <c r="F16" i="31"/>
  <c r="E16" i="31"/>
  <c r="D16" i="31"/>
  <c r="J15" i="31"/>
  <c r="J16" i="31" s="1"/>
  <c r="J14" i="31"/>
  <c r="I14" i="31"/>
  <c r="G14" i="31"/>
  <c r="F14" i="31"/>
  <c r="E14" i="31"/>
  <c r="D14" i="31"/>
  <c r="J13" i="31"/>
  <c r="J12" i="31"/>
  <c r="I12" i="31"/>
  <c r="G12" i="31"/>
  <c r="F12" i="31"/>
  <c r="E12" i="31"/>
  <c r="D12" i="31"/>
  <c r="J11" i="31"/>
  <c r="I10" i="31"/>
  <c r="G10" i="31"/>
  <c r="F10" i="31"/>
  <c r="E10" i="31"/>
  <c r="D10" i="31"/>
  <c r="J9" i="31"/>
  <c r="J10" i="31" s="1"/>
  <c r="I8" i="31"/>
  <c r="G8" i="31"/>
  <c r="F8" i="31"/>
  <c r="E8" i="31"/>
  <c r="D8" i="31"/>
  <c r="J7" i="31"/>
  <c r="J8" i="31" s="1"/>
  <c r="I6" i="31"/>
  <c r="G6" i="31"/>
  <c r="F6" i="31"/>
  <c r="E6" i="31"/>
  <c r="D6" i="31"/>
  <c r="J5" i="31"/>
  <c r="J6" i="31" s="1"/>
  <c r="J38" i="30" l="1"/>
  <c r="J37" i="30"/>
  <c r="J34" i="30"/>
  <c r="E33" i="30"/>
  <c r="D33" i="30"/>
  <c r="J32" i="30"/>
  <c r="F30" i="30"/>
  <c r="I29" i="30"/>
  <c r="I30" i="30" s="1"/>
  <c r="G29" i="30"/>
  <c r="G24" i="30" s="1"/>
  <c r="F29" i="30"/>
  <c r="F33" i="30" s="1"/>
  <c r="E29" i="30"/>
  <c r="E30" i="30" s="1"/>
  <c r="F28" i="30"/>
  <c r="E28" i="30"/>
  <c r="J27" i="30"/>
  <c r="F26" i="30"/>
  <c r="J25" i="30"/>
  <c r="I24" i="30"/>
  <c r="F24" i="30"/>
  <c r="E24" i="30"/>
  <c r="J23" i="30"/>
  <c r="I22" i="30"/>
  <c r="G22" i="30"/>
  <c r="F22" i="30"/>
  <c r="E22" i="30"/>
  <c r="J21" i="30"/>
  <c r="I20" i="30"/>
  <c r="F20" i="30"/>
  <c r="E20" i="30"/>
  <c r="J19" i="30"/>
  <c r="F18" i="30"/>
  <c r="J17" i="30"/>
  <c r="I16" i="30"/>
  <c r="F16" i="30"/>
  <c r="E16" i="30"/>
  <c r="J15" i="30"/>
  <c r="I14" i="30"/>
  <c r="G14" i="30"/>
  <c r="F14" i="30"/>
  <c r="E14" i="30"/>
  <c r="J13" i="30"/>
  <c r="I12" i="30"/>
  <c r="F12" i="30"/>
  <c r="E12" i="30"/>
  <c r="J11" i="30"/>
  <c r="G10" i="30"/>
  <c r="F10" i="30"/>
  <c r="E10" i="30"/>
  <c r="J9" i="30"/>
  <c r="I8" i="30"/>
  <c r="F8" i="30"/>
  <c r="E8" i="30"/>
  <c r="J7" i="30"/>
  <c r="I6" i="30"/>
  <c r="G6" i="30"/>
  <c r="F6" i="30"/>
  <c r="E6" i="30"/>
  <c r="J5" i="30"/>
  <c r="J29" i="30" l="1"/>
  <c r="G12" i="30"/>
  <c r="E18" i="30"/>
  <c r="G20" i="30"/>
  <c r="E26" i="30"/>
  <c r="G28" i="30"/>
  <c r="I28" i="30"/>
  <c r="G33" i="30"/>
  <c r="G26" i="30"/>
  <c r="G30" i="30"/>
  <c r="I33" i="30"/>
  <c r="I10" i="30"/>
  <c r="I18" i="30"/>
  <c r="I26" i="30"/>
  <c r="G18" i="30"/>
  <c r="G8" i="30"/>
  <c r="G16" i="30"/>
  <c r="J24" i="30" l="1"/>
  <c r="J16" i="30"/>
  <c r="J30" i="30"/>
  <c r="J8" i="30"/>
  <c r="J10" i="30"/>
  <c r="J20" i="30"/>
  <c r="J6" i="30"/>
  <c r="J28" i="30"/>
  <c r="J14" i="30"/>
  <c r="J33" i="30"/>
  <c r="J18" i="30"/>
  <c r="J22" i="30"/>
  <c r="J12" i="30"/>
  <c r="J26" i="30"/>
  <c r="J32" i="29" l="1"/>
  <c r="J31" i="29"/>
  <c r="J28" i="29"/>
  <c r="G27" i="29"/>
  <c r="J26" i="29"/>
  <c r="G24" i="29"/>
  <c r="F24" i="29"/>
  <c r="I23" i="29"/>
  <c r="I12" i="29" s="1"/>
  <c r="G23" i="29"/>
  <c r="G18" i="29" s="1"/>
  <c r="F23" i="29"/>
  <c r="F8" i="29" s="1"/>
  <c r="E23" i="29"/>
  <c r="E22" i="29" s="1"/>
  <c r="D23" i="29"/>
  <c r="D27" i="29" s="1"/>
  <c r="G22" i="29"/>
  <c r="F22" i="29"/>
  <c r="J21" i="29"/>
  <c r="G20" i="29"/>
  <c r="F20" i="29"/>
  <c r="E20" i="29"/>
  <c r="J19" i="29"/>
  <c r="F18" i="29"/>
  <c r="J17" i="29"/>
  <c r="G16" i="29"/>
  <c r="J15" i="29"/>
  <c r="G14" i="29"/>
  <c r="F14" i="29"/>
  <c r="J13" i="29"/>
  <c r="G12" i="29"/>
  <c r="F12" i="29"/>
  <c r="E12" i="29"/>
  <c r="J11" i="29"/>
  <c r="I10" i="29"/>
  <c r="G10" i="29"/>
  <c r="F10" i="29"/>
  <c r="J9" i="29"/>
  <c r="G8" i="29"/>
  <c r="J7" i="29"/>
  <c r="G6" i="29"/>
  <c r="F6" i="29"/>
  <c r="E6" i="29"/>
  <c r="J5" i="29"/>
  <c r="D18" i="29" l="1"/>
  <c r="I8" i="29"/>
  <c r="D16" i="29"/>
  <c r="E18" i="29"/>
  <c r="J23" i="29"/>
  <c r="D14" i="29"/>
  <c r="E16" i="29"/>
  <c r="I22" i="29"/>
  <c r="D24" i="29"/>
  <c r="E27" i="29"/>
  <c r="I6" i="29"/>
  <c r="D12" i="29"/>
  <c r="E14" i="29"/>
  <c r="F16" i="29"/>
  <c r="I20" i="29"/>
  <c r="E24" i="29"/>
  <c r="F27" i="29"/>
  <c r="J27" i="29" s="1"/>
  <c r="D10" i="29"/>
  <c r="I18" i="29"/>
  <c r="E10" i="29"/>
  <c r="I16" i="29"/>
  <c r="I27" i="29"/>
  <c r="E8" i="29"/>
  <c r="I14" i="29"/>
  <c r="D22" i="29"/>
  <c r="I24" i="29"/>
  <c r="D6" i="29"/>
  <c r="D20" i="29"/>
  <c r="J10" i="29" l="1"/>
  <c r="J12" i="29"/>
  <c r="J24" i="29"/>
  <c r="J6" i="29"/>
  <c r="J18" i="29"/>
  <c r="J20" i="29"/>
  <c r="J14" i="29"/>
  <c r="J8" i="29"/>
  <c r="J16" i="29"/>
  <c r="J22" i="29"/>
  <c r="J30" i="28" l="1"/>
  <c r="J29" i="28"/>
  <c r="J26" i="28"/>
  <c r="I25" i="28"/>
  <c r="F25" i="28"/>
  <c r="E25" i="28"/>
  <c r="D25" i="28"/>
  <c r="J24" i="28"/>
  <c r="G22" i="28"/>
  <c r="D22" i="28"/>
  <c r="I21" i="28"/>
  <c r="I22" i="28" s="1"/>
  <c r="G21" i="28"/>
  <c r="G25" i="28" s="1"/>
  <c r="F21" i="28"/>
  <c r="F22" i="28" s="1"/>
  <c r="E21" i="28"/>
  <c r="E18" i="28" s="1"/>
  <c r="D21" i="28"/>
  <c r="I20" i="28"/>
  <c r="G20" i="28"/>
  <c r="F20" i="28"/>
  <c r="D20" i="28"/>
  <c r="J19" i="28"/>
  <c r="I18" i="28"/>
  <c r="G18" i="28"/>
  <c r="F18" i="28"/>
  <c r="D18" i="28"/>
  <c r="J17" i="28"/>
  <c r="I16" i="28"/>
  <c r="G16" i="28"/>
  <c r="F16" i="28"/>
  <c r="E16" i="28"/>
  <c r="D16" i="28"/>
  <c r="J15" i="28"/>
  <c r="I14" i="28"/>
  <c r="G14" i="28"/>
  <c r="F14" i="28"/>
  <c r="E14" i="28"/>
  <c r="D14" i="28"/>
  <c r="J13" i="28"/>
  <c r="I12" i="28"/>
  <c r="G12" i="28"/>
  <c r="F12" i="28"/>
  <c r="E12" i="28"/>
  <c r="D12" i="28"/>
  <c r="J11" i="28"/>
  <c r="I10" i="28"/>
  <c r="G10" i="28"/>
  <c r="F10" i="28"/>
  <c r="D10" i="28"/>
  <c r="J9" i="28"/>
  <c r="J21" i="28" s="1"/>
  <c r="I8" i="28"/>
  <c r="G8" i="28"/>
  <c r="F8" i="28"/>
  <c r="E8" i="28"/>
  <c r="D8" i="28"/>
  <c r="J7" i="28"/>
  <c r="I6" i="28"/>
  <c r="G6" i="28"/>
  <c r="F6" i="28"/>
  <c r="D6" i="28"/>
  <c r="J5" i="28"/>
  <c r="J22" i="28" l="1"/>
  <c r="J16" i="28"/>
  <c r="J8" i="28"/>
  <c r="J6" i="28"/>
  <c r="J20" i="28"/>
  <c r="J12" i="28"/>
  <c r="J25" i="28"/>
  <c r="J14" i="28"/>
  <c r="J18" i="28"/>
  <c r="E22" i="28"/>
  <c r="E10" i="28"/>
  <c r="E6" i="28"/>
  <c r="E20" i="28"/>
  <c r="J10" i="28"/>
  <c r="J20" i="27" l="1"/>
  <c r="J19" i="27"/>
  <c r="J16" i="27"/>
  <c r="D15" i="27"/>
  <c r="J14" i="27"/>
  <c r="D12" i="27"/>
  <c r="I11" i="27"/>
  <c r="I12" i="27" s="1"/>
  <c r="G11" i="27"/>
  <c r="G12" i="27" s="1"/>
  <c r="F11" i="27"/>
  <c r="F12" i="27" s="1"/>
  <c r="E11" i="27"/>
  <c r="E12" i="27" s="1"/>
  <c r="D11" i="27"/>
  <c r="F10" i="27"/>
  <c r="E10" i="27"/>
  <c r="D10" i="27"/>
  <c r="J9" i="27"/>
  <c r="F8" i="27"/>
  <c r="D8" i="27"/>
  <c r="J7" i="27"/>
  <c r="F6" i="27"/>
  <c r="D6" i="27"/>
  <c r="J5" i="27"/>
  <c r="J8" i="27" l="1"/>
  <c r="J10" i="27"/>
  <c r="E8" i="27"/>
  <c r="E6" i="27"/>
  <c r="J11" i="27"/>
  <c r="J12" i="27" s="1"/>
  <c r="E15" i="27"/>
  <c r="G6" i="27"/>
  <c r="I8" i="27"/>
  <c r="F15" i="27"/>
  <c r="G10" i="27"/>
  <c r="G8" i="27"/>
  <c r="I10" i="27"/>
  <c r="I6" i="27"/>
  <c r="G15" i="27"/>
  <c r="I15" i="27"/>
  <c r="J15" i="27" l="1"/>
  <c r="J6" i="27"/>
  <c r="J24" i="26" l="1"/>
  <c r="J23" i="26"/>
  <c r="J20" i="26"/>
  <c r="I19" i="26"/>
  <c r="G19" i="26"/>
  <c r="F19" i="26"/>
  <c r="E19" i="26"/>
  <c r="J18" i="26"/>
  <c r="G16" i="26"/>
  <c r="F16" i="26"/>
  <c r="E16" i="26"/>
  <c r="D16" i="26"/>
  <c r="I15" i="26"/>
  <c r="I16" i="26" s="1"/>
  <c r="G15" i="26"/>
  <c r="G14" i="26" s="1"/>
  <c r="F15" i="26"/>
  <c r="F12" i="26" s="1"/>
  <c r="E15" i="26"/>
  <c r="E10" i="26" s="1"/>
  <c r="D15" i="26"/>
  <c r="D19" i="26" s="1"/>
  <c r="J19" i="26" s="1"/>
  <c r="I14" i="26"/>
  <c r="J13" i="26"/>
  <c r="I12" i="26"/>
  <c r="G12" i="26"/>
  <c r="J11" i="26"/>
  <c r="I10" i="26"/>
  <c r="G10" i="26"/>
  <c r="F10" i="26"/>
  <c r="J9" i="26"/>
  <c r="I8" i="26"/>
  <c r="G8" i="26"/>
  <c r="F8" i="26"/>
  <c r="E8" i="26"/>
  <c r="J7" i="26"/>
  <c r="I6" i="26"/>
  <c r="G6" i="26"/>
  <c r="F6" i="26"/>
  <c r="E6" i="26"/>
  <c r="D6" i="26"/>
  <c r="J5" i="26"/>
  <c r="J15" i="26" s="1"/>
  <c r="J10" i="26" l="1"/>
  <c r="J14" i="26"/>
  <c r="J16" i="26"/>
  <c r="J6" i="26"/>
  <c r="J8" i="26"/>
  <c r="J12" i="26"/>
  <c r="D14" i="26"/>
  <c r="D12" i="26"/>
  <c r="E14" i="26"/>
  <c r="D10" i="26"/>
  <c r="E12" i="26"/>
  <c r="F14" i="26"/>
  <c r="D8" i="26"/>
  <c r="Z37" i="25" l="1"/>
  <c r="Y37" i="25"/>
  <c r="X37" i="25"/>
  <c r="Z36" i="25"/>
  <c r="Y36" i="25"/>
  <c r="X36" i="25"/>
  <c r="X33" i="25"/>
  <c r="I32" i="25"/>
  <c r="F32" i="25"/>
  <c r="Z31" i="25"/>
  <c r="Y31" i="25"/>
  <c r="X31" i="25"/>
  <c r="W31" i="25"/>
  <c r="Q31" i="25"/>
  <c r="N31" i="25"/>
  <c r="O29" i="25"/>
  <c r="X28" i="25"/>
  <c r="X21" i="25" s="1"/>
  <c r="V28" i="25"/>
  <c r="W28" i="25" s="1"/>
  <c r="U28" i="25"/>
  <c r="U29" i="25" s="1"/>
  <c r="Q28" i="25"/>
  <c r="Q9" i="25" s="1"/>
  <c r="P28" i="25"/>
  <c r="P29" i="25" s="1"/>
  <c r="O28" i="25"/>
  <c r="O9" i="25" s="1"/>
  <c r="M28" i="25"/>
  <c r="Y28" i="25" s="1"/>
  <c r="L28" i="25"/>
  <c r="L29" i="25" s="1"/>
  <c r="U27" i="25"/>
  <c r="Q27" i="25"/>
  <c r="P27" i="25"/>
  <c r="O27" i="25"/>
  <c r="L27" i="25"/>
  <c r="Y26" i="25"/>
  <c r="X26" i="25"/>
  <c r="X27" i="25" s="1"/>
  <c r="W26" i="25"/>
  <c r="Q26" i="25"/>
  <c r="N26" i="25"/>
  <c r="V25" i="25"/>
  <c r="P25" i="25"/>
  <c r="O25" i="25"/>
  <c r="L25" i="25"/>
  <c r="Z24" i="25"/>
  <c r="Y24" i="25"/>
  <c r="X24" i="25"/>
  <c r="X25" i="25" s="1"/>
  <c r="W24" i="25"/>
  <c r="W25" i="25" s="1"/>
  <c r="Q24" i="25"/>
  <c r="Q25" i="25" s="1"/>
  <c r="N24" i="25"/>
  <c r="V23" i="25"/>
  <c r="U23" i="25"/>
  <c r="Q23" i="25"/>
  <c r="P23" i="25"/>
  <c r="O23" i="25"/>
  <c r="M23" i="25"/>
  <c r="L23" i="25"/>
  <c r="Y22" i="25"/>
  <c r="Z22" i="25" s="1"/>
  <c r="X22" i="25"/>
  <c r="X23" i="25" s="1"/>
  <c r="W22" i="25"/>
  <c r="Q22" i="25"/>
  <c r="N22" i="25"/>
  <c r="V21" i="25"/>
  <c r="P21" i="25"/>
  <c r="O21" i="25"/>
  <c r="L21" i="25"/>
  <c r="Z20" i="25"/>
  <c r="Y20" i="25"/>
  <c r="X20" i="25"/>
  <c r="W20" i="25"/>
  <c r="Q20" i="25"/>
  <c r="Q21" i="25" s="1"/>
  <c r="N20" i="25"/>
  <c r="X19" i="25"/>
  <c r="U19" i="25"/>
  <c r="Q19" i="25"/>
  <c r="P19" i="25"/>
  <c r="O19" i="25"/>
  <c r="M19" i="25"/>
  <c r="L19" i="25"/>
  <c r="Y18" i="25"/>
  <c r="Z18" i="25" s="1"/>
  <c r="X18" i="25"/>
  <c r="W18" i="25"/>
  <c r="Q18" i="25"/>
  <c r="N18" i="25"/>
  <c r="V17" i="25"/>
  <c r="P17" i="25"/>
  <c r="O17" i="25"/>
  <c r="L17" i="25"/>
  <c r="Z16" i="25"/>
  <c r="Y16" i="25"/>
  <c r="X16" i="25"/>
  <c r="X17" i="25" s="1"/>
  <c r="V15" i="25"/>
  <c r="U15" i="25"/>
  <c r="P15" i="25"/>
  <c r="O15" i="25"/>
  <c r="L15" i="25"/>
  <c r="Y14" i="25"/>
  <c r="Z14" i="25" s="1"/>
  <c r="X14" i="25"/>
  <c r="X15" i="25" s="1"/>
  <c r="W14" i="25"/>
  <c r="Q14" i="25"/>
  <c r="Q15" i="25" s="1"/>
  <c r="N14" i="25"/>
  <c r="U13" i="25"/>
  <c r="P13" i="25"/>
  <c r="L13" i="25"/>
  <c r="Y12" i="25"/>
  <c r="Z12" i="25" s="1"/>
  <c r="X12" i="25"/>
  <c r="X13" i="25" s="1"/>
  <c r="W12" i="25"/>
  <c r="Q12" i="25"/>
  <c r="N12" i="25"/>
  <c r="V11" i="25"/>
  <c r="U11" i="25"/>
  <c r="P11" i="25"/>
  <c r="O11" i="25"/>
  <c r="L11" i="25"/>
  <c r="Y10" i="25"/>
  <c r="Z10" i="25" s="1"/>
  <c r="X10" i="25"/>
  <c r="X11" i="25" s="1"/>
  <c r="W10" i="25"/>
  <c r="Q10" i="25"/>
  <c r="Q11" i="25" s="1"/>
  <c r="N10" i="25"/>
  <c r="P9" i="25"/>
  <c r="L9" i="25"/>
  <c r="Y8" i="25"/>
  <c r="Z8" i="25" s="1"/>
  <c r="X8" i="25"/>
  <c r="W8" i="25"/>
  <c r="Q8" i="25"/>
  <c r="N8" i="25"/>
  <c r="V7" i="25"/>
  <c r="U7" i="25"/>
  <c r="P7" i="25"/>
  <c r="O7" i="25"/>
  <c r="L7" i="25"/>
  <c r="Y6" i="25"/>
  <c r="Z6" i="25" s="1"/>
  <c r="X6" i="25"/>
  <c r="X7" i="25" s="1"/>
  <c r="W6" i="25"/>
  <c r="Q6" i="25"/>
  <c r="Q7" i="25" s="1"/>
  <c r="N6" i="25"/>
  <c r="N7" i="25" l="1"/>
  <c r="U32" i="25"/>
  <c r="W11" i="25"/>
  <c r="W21" i="25"/>
  <c r="W9" i="25"/>
  <c r="W29" i="25"/>
  <c r="W17" i="25"/>
  <c r="W7" i="25"/>
  <c r="N9" i="25"/>
  <c r="Y25" i="25"/>
  <c r="W27" i="25"/>
  <c r="Y9" i="25"/>
  <c r="Y7" i="25"/>
  <c r="Y29" i="25"/>
  <c r="Y19" i="25"/>
  <c r="Y15" i="25"/>
  <c r="N19" i="25"/>
  <c r="Y21" i="25"/>
  <c r="W23" i="25"/>
  <c r="Y27" i="25"/>
  <c r="W13" i="25"/>
  <c r="W15" i="25"/>
  <c r="N15" i="25"/>
  <c r="Y17" i="25"/>
  <c r="W19" i="25"/>
  <c r="N28" i="25"/>
  <c r="V19" i="25"/>
  <c r="V29" i="25"/>
  <c r="Y11" i="25"/>
  <c r="O32" i="25"/>
  <c r="Y23" i="25"/>
  <c r="U9" i="25"/>
  <c r="Y13" i="25"/>
  <c r="M17" i="25"/>
  <c r="M25" i="25"/>
  <c r="Z26" i="25"/>
  <c r="V27" i="25"/>
  <c r="M7" i="25"/>
  <c r="V9" i="25"/>
  <c r="O13" i="25"/>
  <c r="M15" i="25"/>
  <c r="U21" i="25"/>
  <c r="M27" i="25"/>
  <c r="M29" i="25"/>
  <c r="X29" i="25"/>
  <c r="X9" i="25"/>
  <c r="M9" i="25"/>
  <c r="Q13" i="25"/>
  <c r="Q17" i="25"/>
  <c r="M21" i="25"/>
  <c r="M11" i="25"/>
  <c r="V13" i="25"/>
  <c r="U17" i="25"/>
  <c r="U25" i="25"/>
  <c r="Q29" i="25"/>
  <c r="M13" i="25"/>
  <c r="L32" i="25" l="1"/>
  <c r="N29" i="25"/>
  <c r="N17" i="25"/>
  <c r="Z28" i="25"/>
  <c r="N13" i="25"/>
  <c r="N25" i="25"/>
  <c r="N23" i="25"/>
  <c r="N11" i="25"/>
  <c r="N21" i="25"/>
  <c r="Z27" i="25"/>
  <c r="N27" i="25"/>
  <c r="Z29" i="25" l="1"/>
  <c r="Z17" i="25"/>
  <c r="X32" i="25"/>
  <c r="Z19" i="25"/>
  <c r="Z9" i="25"/>
  <c r="Z11" i="25"/>
  <c r="Z25" i="25"/>
  <c r="Z23" i="25"/>
  <c r="Z7" i="25"/>
  <c r="Z21" i="25"/>
  <c r="Z13" i="25"/>
  <c r="Z15" i="25"/>
  <c r="J23" i="24" l="1"/>
  <c r="J22" i="24"/>
  <c r="J19" i="24"/>
  <c r="I17" i="24"/>
  <c r="G17" i="24"/>
  <c r="D17" i="24"/>
  <c r="J15" i="24"/>
  <c r="J17" i="24" s="1"/>
  <c r="I15" i="24"/>
  <c r="G15" i="24"/>
  <c r="F15" i="24"/>
  <c r="F17" i="24" s="1"/>
  <c r="E15" i="24"/>
  <c r="E17" i="24" s="1"/>
  <c r="D15" i="24"/>
  <c r="J14" i="24"/>
  <c r="J12" i="24"/>
  <c r="I12" i="24"/>
  <c r="J11" i="24"/>
  <c r="J10" i="24" s="1"/>
  <c r="I11" i="24"/>
  <c r="G11" i="24"/>
  <c r="G12" i="24" s="1"/>
  <c r="F11" i="24"/>
  <c r="F8" i="24" s="1"/>
  <c r="E11" i="24"/>
  <c r="E6" i="24" s="1"/>
  <c r="I10" i="24"/>
  <c r="I8" i="24"/>
  <c r="G8" i="24"/>
  <c r="J7" i="24"/>
  <c r="J8" i="24" s="1"/>
  <c r="I6" i="24"/>
  <c r="G6" i="24"/>
  <c r="J5" i="24"/>
  <c r="E10" i="24" l="1"/>
  <c r="F6" i="24"/>
  <c r="J6" i="24"/>
  <c r="G10" i="24"/>
  <c r="E12" i="24"/>
  <c r="E8" i="24"/>
  <c r="F12" i="24"/>
  <c r="F10" i="24"/>
  <c r="J15" i="23" l="1"/>
  <c r="J14" i="23"/>
  <c r="I10" i="23"/>
  <c r="G10" i="23"/>
  <c r="G9" i="23" s="1"/>
  <c r="F10" i="23"/>
  <c r="E10" i="23"/>
  <c r="J10" i="23" s="1"/>
  <c r="J8" i="23"/>
  <c r="G7" i="23"/>
  <c r="J6" i="23"/>
  <c r="J11" i="23" l="1"/>
  <c r="J9" i="23"/>
  <c r="J7" i="23"/>
  <c r="G11" i="23"/>
  <c r="J19" i="22" l="1"/>
  <c r="J18" i="22"/>
  <c r="I15" i="22"/>
  <c r="G15" i="22"/>
  <c r="F15" i="22"/>
  <c r="E15" i="22"/>
  <c r="D15" i="22"/>
  <c r="J15" i="22" s="1"/>
  <c r="J14" i="22"/>
  <c r="F12" i="22"/>
  <c r="E12" i="22"/>
  <c r="I11" i="22"/>
  <c r="I12" i="22" s="1"/>
  <c r="G11" i="22"/>
  <c r="G12" i="22" s="1"/>
  <c r="F11" i="22"/>
  <c r="E11" i="22"/>
  <c r="D11" i="22"/>
  <c r="D10" i="22" s="1"/>
  <c r="G10" i="22"/>
  <c r="F10" i="22"/>
  <c r="E10" i="22"/>
  <c r="J9" i="22"/>
  <c r="I8" i="22"/>
  <c r="F8" i="22"/>
  <c r="E8" i="22"/>
  <c r="D8" i="22"/>
  <c r="J7" i="22"/>
  <c r="I6" i="22"/>
  <c r="F6" i="22"/>
  <c r="E6" i="22"/>
  <c r="D6" i="22"/>
  <c r="J5" i="22"/>
  <c r="J6" i="22" l="1"/>
  <c r="J11" i="22"/>
  <c r="G8" i="22"/>
  <c r="I10" i="22"/>
  <c r="D12" i="22"/>
  <c r="G6" i="22"/>
  <c r="J12" i="22" l="1"/>
  <c r="J10" i="22"/>
  <c r="J8" i="22"/>
</calcChain>
</file>

<file path=xl/sharedStrings.xml><?xml version="1.0" encoding="utf-8"?>
<sst xmlns="http://schemas.openxmlformats.org/spreadsheetml/2006/main" count="1179" uniqueCount="158">
  <si>
    <t>Tableau 6.1.9 : Utilisateurs de l'accueil de jour "aide au logement" (AJ-L) organisé par les services partenaires des Relais sociaux urbains (RSU)</t>
  </si>
  <si>
    <t>Lieu de résidence</t>
  </si>
  <si>
    <t>Relais social urbain (RSU)</t>
  </si>
  <si>
    <t>Charleroi (RSC)</t>
  </si>
  <si>
    <t>Liège (RSPL)</t>
  </si>
  <si>
    <t>Namur (RSUN)</t>
  </si>
  <si>
    <t>Tournai (RSUT)</t>
  </si>
  <si>
    <t>Verviers (RSUV)</t>
  </si>
  <si>
    <t>Total des RSU wallons</t>
  </si>
  <si>
    <t>Arrondissement de Charleroi</t>
  </si>
  <si>
    <t xml:space="preserve"> CA</t>
  </si>
  <si>
    <t>nd</t>
  </si>
  <si>
    <t xml:space="preserve"> %</t>
  </si>
  <si>
    <t>-</t>
  </si>
  <si>
    <t>Arrondissement de Soignies
(La Louvière)</t>
  </si>
  <si>
    <t>Arrondissement de Liège</t>
  </si>
  <si>
    <t>Arrondissement de Mons</t>
  </si>
  <si>
    <t>Arrondissement de Namur</t>
  </si>
  <si>
    <t>Arrondissement de Tournai</t>
  </si>
  <si>
    <t>Arrondissement de Verviers</t>
  </si>
  <si>
    <t>Autre arrondissement wallon</t>
  </si>
  <si>
    <t>Région de Bruxelles</t>
  </si>
  <si>
    <t>Région flamande</t>
  </si>
  <si>
    <t>Pays frontalier</t>
  </si>
  <si>
    <t xml:space="preserve">Autre pays étranger </t>
  </si>
  <si>
    <t xml:space="preserve">Total
(Lieu de résidence connu) </t>
  </si>
  <si>
    <t>Lieu de résidence inconnu</t>
  </si>
  <si>
    <t>Non- réponses
ou réponses non-exploitables</t>
  </si>
  <si>
    <t>Total global</t>
  </si>
  <si>
    <t>Services partenaires sources</t>
  </si>
  <si>
    <t>Nombre de services ayant répondu à cette variable</t>
  </si>
  <si>
    <t>Nombre de services ayant participé à la collecte relative à l'AJ-L</t>
  </si>
  <si>
    <t>Sources : IWEPS, Relais sociaux urbains &amp; services partenaires des Relais sociaux urbains de Wallonie; Calculs : IWEPS</t>
  </si>
  <si>
    <t>Type de logement / hébergement</t>
  </si>
  <si>
    <t xml:space="preserve">En rue ou en abris de fortune  (squat, voiture, tente, caravane…) </t>
  </si>
  <si>
    <t>CA</t>
  </si>
  <si>
    <t>Chez un tiers "proche" (famille élargie, amis, connaissances…)</t>
  </si>
  <si>
    <t>En hébergement d'urgence (abri de nuit, lits DUS, hôtel)</t>
  </si>
  <si>
    <t>En institution - Autres
(prison, hôpital psychiatrique…)</t>
  </si>
  <si>
    <t>En logement privé</t>
  </si>
  <si>
    <t>En Maison d'accueil</t>
  </si>
  <si>
    <t>En logement social/public et assimilé (AIS)</t>
  </si>
  <si>
    <t>En logements d'urgence, de transit, d'insertion…</t>
  </si>
  <si>
    <t>Dans d'autres endroits hors institution</t>
  </si>
  <si>
    <t xml:space="preserve">Total
(Type de logement / hébergement connu) </t>
  </si>
  <si>
    <t>Type de logement / hébergement 
inconnu</t>
  </si>
  <si>
    <t>Tableau 6.1.7 : Utilisateurs de l'accueil de jour "aide au logement" (AJ-L) organisé par les services partenaires des Relais sociaux urbains (RSU)</t>
  </si>
  <si>
    <t>Type de revenu principal</t>
  </si>
  <si>
    <t>Allocations aux personnes handicapées</t>
  </si>
  <si>
    <t>Indemnités de mutuelle (ou maladie-invalidité)</t>
  </si>
  <si>
    <t>Revenu d'intégration sociale (RIS) ou une autre aide sociale</t>
  </si>
  <si>
    <t>Allocations de chômage</t>
  </si>
  <si>
    <t>Pension</t>
  </si>
  <si>
    <t>Revenus professionnels</t>
  </si>
  <si>
    <t>Autres types de revenus</t>
  </si>
  <si>
    <t>Aucune ressource financière</t>
  </si>
  <si>
    <t xml:space="preserve">Total
(Type de revenu principal connu) </t>
  </si>
  <si>
    <t>Type de revenu inconnu</t>
  </si>
  <si>
    <r>
      <t>Remarque :
L'information relévée porte sur le type de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revenu</t>
    </r>
    <r>
      <rPr>
        <b/>
        <sz val="12"/>
        <rFont val="Calibri"/>
        <family val="2"/>
        <scheme val="minor"/>
      </rPr>
      <t xml:space="preserve"> principal </t>
    </r>
    <r>
      <rPr>
        <sz val="12"/>
        <rFont val="Calibri"/>
        <family val="2"/>
        <scheme val="minor"/>
      </rPr>
      <t xml:space="preserve">de l'utilisateur lors de son entrée dans le service
</t>
    </r>
  </si>
  <si>
    <t>Tableau 6.1.6 : Utilisateurs de l'accueil de jour "aide au logement" (AJ-L) organisé par les services partenaires des Relais sociaux urbains (RSU)</t>
  </si>
  <si>
    <t>Nationalité</t>
  </si>
  <si>
    <t xml:space="preserve">Belge </t>
  </si>
  <si>
    <t>Etrangère UE</t>
  </si>
  <si>
    <t>Etrangère hors UE</t>
  </si>
  <si>
    <t xml:space="preserve">Total
(Nationalité connue) </t>
  </si>
  <si>
    <t>Nationalité inconnue</t>
  </si>
  <si>
    <t>Tableau 6.1.5 : Utilisateurs de l'accueil de jour "aide au logement" (AJ-L) organisé par les services partenaires des Relais sociaux urbains (RSU)</t>
  </si>
  <si>
    <t xml:space="preserve">Type de ménage
(Situation de ménage / familiale) </t>
  </si>
  <si>
    <t>La Louvière (RSULL)</t>
  </si>
  <si>
    <t>Mons (RSUMB)</t>
  </si>
  <si>
    <t>Isolés vivant sans enfant</t>
  </si>
  <si>
    <t>Isolés vivant avec enfant(s)</t>
  </si>
  <si>
    <t>En couple vivant sans enfant</t>
  </si>
  <si>
    <t>En couple vivant avec enfant(s)</t>
  </si>
  <si>
    <t xml:space="preserve">Total
(Type de ménage connu) </t>
  </si>
  <si>
    <t>Type de ménage inconnu</t>
  </si>
  <si>
    <t>Catégorie d'âges</t>
  </si>
  <si>
    <t>H</t>
  </si>
  <si>
    <t>F</t>
  </si>
  <si>
    <t>Total</t>
  </si>
  <si>
    <t>0-17 ans</t>
  </si>
  <si>
    <t>%</t>
  </si>
  <si>
    <t>18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</si>
  <si>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</si>
  <si>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</si>
  <si>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</si>
  <si>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</si>
  <si>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</si>
  <si>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</si>
  <si>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</si>
  <si>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</si>
  <si>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ans et plus</t>
  </si>
  <si>
    <t>Total
Catégories d'âges connues</t>
  </si>
  <si>
    <t>Catégorie d'âges inconnue</t>
  </si>
  <si>
    <t xml:space="preserve">Non-réponses ou 
réponses non-exploitables </t>
  </si>
  <si>
    <t>Tableau 6.1.3 : Primo-utilisateurs de l'accueil de jour "aide au logement" (AJ-L) organisé par les services partenaires des Relais sociaux urbains (RSU)</t>
  </si>
  <si>
    <t>Primo-utilisateurs
par Sexe</t>
  </si>
  <si>
    <t>Transsexuel</t>
  </si>
  <si>
    <t>Total
Sexe connu</t>
  </si>
  <si>
    <t>Sexe inconnu</t>
  </si>
  <si>
    <t xml:space="preserve">nd </t>
  </si>
  <si>
    <t>Total global des primo-utilisateurs</t>
  </si>
  <si>
    <t>% des primos dans le total des utilisateurs</t>
  </si>
  <si>
    <t>Total global de tous les utilisateurs</t>
  </si>
  <si>
    <t>Remarque :
Un "primo-utilisateur" est un bénéficiaire qui utilise le service pour la première fois de sa vie.</t>
  </si>
  <si>
    <t>Tableau 6.1.2 : Mineurs pris en charge par l'accueil de jour "aide au logement" (AJ-L) organisé par les services partenaires des Relais sociaux urbains (RSU)</t>
  </si>
  <si>
    <t>Type de prise en charge du mineur</t>
  </si>
  <si>
    <t>Prise en charge seul
(Utilisateur) (1)</t>
  </si>
  <si>
    <t>Prise en charge "en famille" (2)</t>
  </si>
  <si>
    <t xml:space="preserve">Total des mineurs
</t>
  </si>
  <si>
    <t>Tableau 6.1.1 : Utilisateurs de l'accueil de jour "aide au logement" (AJ-L) organisé par les services partenaires des Relais sociaux urbains (RSU)</t>
  </si>
  <si>
    <t>Sexe</t>
  </si>
  <si>
    <t>Total 
Sexe connu</t>
  </si>
  <si>
    <t>Type de difficulté</t>
  </si>
  <si>
    <t>Avec des difficultés - Assuétude</t>
  </si>
  <si>
    <t xml:space="preserve"> % du total
des utilisateurs différents</t>
  </si>
  <si>
    <t>Avec des difficultés - Emploi/Formation</t>
  </si>
  <si>
    <t>Avec des difficultés - Santé mentale/ difficultés psychologiques</t>
  </si>
  <si>
    <t>Avec des difficultés - Santé physique (hors handicap reconnu)</t>
  </si>
  <si>
    <t>Avec des difficultés administratives</t>
  </si>
  <si>
    <t>Avec des difficultés de logement - problèmes de chauffage, électricité…</t>
  </si>
  <si>
    <t>Avec des difficultés de logement - problèmes de rupture familiale</t>
  </si>
  <si>
    <t>Avec des difficultés de logement - problèmes de surpopulation</t>
  </si>
  <si>
    <t>Avec des difficultés de logement - problèmes d'expulsion ou menace d'expulsion</t>
  </si>
  <si>
    <t>Avec des difficultés de logement - problèmes d'insalubrité (pas de commodités)</t>
  </si>
  <si>
    <t>Avec des difficultés financières</t>
  </si>
  <si>
    <t>Avec des difficultés liées à l'isolement social</t>
  </si>
  <si>
    <t>Avec des difficultés relationnelles (conflits extrafamiliaux)</t>
  </si>
  <si>
    <t>Avec un handicap reconnu</t>
  </si>
  <si>
    <t>Victimes de violence conjugale</t>
  </si>
  <si>
    <t>Victimes de violence intrafamiliale</t>
  </si>
  <si>
    <r>
      <t>Nombre total d'</t>
    </r>
    <r>
      <rPr>
        <b/>
        <i/>
        <sz val="14"/>
        <rFont val="Calibri"/>
        <family val="2"/>
        <scheme val="minor"/>
      </rPr>
      <t>utilisateurs différents</t>
    </r>
    <r>
      <rPr>
        <b/>
        <sz val="14"/>
        <rFont val="Calibri"/>
        <family val="2"/>
        <scheme val="minor"/>
      </rPr>
      <t xml:space="preserve"> pour lesquels l'information "difficulté" a été récoltée</t>
    </r>
  </si>
  <si>
    <t>Remarques :
(1)  Les pourcentages calculés dans ce tableau représentent le nombre d'utilisateurs soumis à certaines difficultés par rapport à l'ensemble des utilisateurs différents qui ont répondu à cette question.
Un utilisateur peut renseigner plusieurs difficultés. Les pourcentages ne peuvent pas être additionnés.
(2)  Les données - par type de difficulté -  provenant de services n'ayant pas fourni l'information relative au "nombre d'utilisateurs différents ayant répondu à la question" ne sont pas reprises dans ce tableau.</t>
  </si>
  <si>
    <t>Tableau 6.1.4 : Utilisateurs de l'accueil de jour "aide au logement" (AJ-L) organisé par les services partenaires des Relais sociaux urbains (RSU).</t>
  </si>
  <si>
    <t xml:space="preserve">Mons (RSUMB) </t>
  </si>
  <si>
    <t>Tableau 6.1.8 : Utilisateurs de l'accueil de jour "aide au logement" (AJ-L) organisé par les services partenaires des Relais sociaux urbains (RSU).</t>
  </si>
  <si>
    <t>Tableau 6.1.10 : Difficultés déclarées par les utilisateurs de l'accueil de jour "aide au logement" (AJ-L) organisé par les services partenaires des Relais sociaux urbains (RSU).</t>
  </si>
  <si>
    <t>Répartition par sexe et par RSU - Année 2019  -</t>
  </si>
  <si>
    <t>Répartition par type de prise en charge du mineur et par RSU - Année 2019  -</t>
  </si>
  <si>
    <t>Répartition par âge, sexe et RSU - Année 2019</t>
  </si>
  <si>
    <t>(1) Le RSULL précise que :
- pour Educmobiles, en 2019, "il ne dispose que de l'âge de la population globale et n'est pas en mesure de fournir la répartition par sexe" et précise également qu'il n'y a "pas de public transsexuel".
- pour Logicentre, en 2019, "il dispose de la répartition d'âge de la population totale mais ne dispose pas de la répartition par sexe " et par précise également qu'il n'y a "pas de public transsexuel".
(2) Le RSPL précise que : : les données du Service social Liège Laveu ( SSLO) ne sont intégrées car pas disponibles pour les bonnes catégories d'âge et pas réparties par sexe.</t>
  </si>
  <si>
    <t>Répartition par type de ménage et par RSU - Année 2019</t>
  </si>
  <si>
    <t>La Louvière (RSULL)
(1)</t>
  </si>
  <si>
    <t>En situation familiale autre 
(1)</t>
  </si>
  <si>
    <t>(1) Le RSULL précise que : 
- pour Logicentre,  la catégorie  "En situation familiale autre" correspond à des "cohabitants" (en l'occurrence il y a 4 bénéficiaires dans ce cas)</t>
  </si>
  <si>
    <t xml:space="preserve">Répartition par nationalité et par RSU - Année 2019 </t>
  </si>
  <si>
    <t>Répartition par type de revenu principal et par RSU - Année 2019 -</t>
  </si>
  <si>
    <t>Répartition par type de logement/hébergement (occupé la semaine précédant son accueil)
Par RSU  - Année 2019  -</t>
  </si>
  <si>
    <t>Répartition par « lieu de résidence » (Situation de l'utilisateur, la semaine précédant son accueil)
Par RSU - Année 2019  -</t>
  </si>
  <si>
    <t>Répartition par type de difficulté rencontrée connue (1),(2)et par RSU - Année 2019 -</t>
  </si>
  <si>
    <t>Liège (RSPL) 
(3)</t>
  </si>
  <si>
    <t>La Louvière (RSULL) (4)</t>
  </si>
  <si>
    <t>Verviers (RSUV)
(5)</t>
  </si>
  <si>
    <t>Avec des difficultés de logement - autres problèmes
(4) , (5)</t>
  </si>
  <si>
    <t>Avec des difficultés - autres 
(3)</t>
  </si>
  <si>
    <t>(3) Le RSPL précise que :
- les 329 difficultés de la catégorie  "Avec des difficultés-autres", concernent des difficultés alimentaires.</t>
  </si>
  <si>
    <t>(4) Le RULL précise que  :
- pour Educmobile (un des deux services) il y a 24 difficultés répertoriées dans la catégorie "Avec des difficultés de logement - autres problèmes" et que parmi celles-ci, il y en a 9 qui correspondent à des 'situations de sans logement'. La nature des 15 autres difficultés n'a pas pu être identifiée"</t>
  </si>
  <si>
    <t>(5) Le RSUV précise que  :
Dans les 32 difficultés de la catégorie  "Avec des difficultés-autres", certaines sont liées à "l'obstacle de la langue" et d'autres à des "difficultés parentales"
Dans les 109 de la catégorie "Avec des difficultés de logement - autres problèmes" on y trouve des "conflits de voisinage ou avec proprio, de mauvais entretiens du logement, des problèmes inhérents au bâtiment, des "sans logement",  des "problèmes administratifs liés au logement"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</si>
</sst>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sz val="18"/>
      <name val="Calibri"/>
      <family val="2"/>
      <scheme val="minor"/>
    </font>
    <font>
      <b/>
      <i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6">
    <xf numFmtId="0" fontId="0" fillId="0" borderId="0" xfId="0"/>
    <xf numFmtId="3" fontId="5" fillId="0" borderId="32" xfId="0" applyNumberFormat="1" applyFont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right" vertical="center"/>
    </xf>
    <xf numFmtId="164" fontId="5" fillId="0" borderId="17" xfId="1" applyNumberFormat="1" applyFont="1" applyFill="1" applyBorder="1" applyAlignment="1">
      <alignment horizontal="right" vertical="center"/>
    </xf>
    <xf numFmtId="164" fontId="5" fillId="0" borderId="43" xfId="1" applyNumberFormat="1" applyFont="1" applyFill="1" applyBorder="1" applyAlignment="1">
      <alignment horizontal="right" vertical="center"/>
    </xf>
    <xf numFmtId="164" fontId="5" fillId="0" borderId="22" xfId="1" applyNumberFormat="1" applyFont="1" applyFill="1" applyBorder="1" applyAlignment="1">
      <alignment horizontal="right" vertical="center"/>
    </xf>
    <xf numFmtId="164" fontId="5" fillId="0" borderId="21" xfId="1" applyNumberFormat="1" applyFont="1" applyFill="1" applyBorder="1" applyAlignment="1">
      <alignment horizontal="right" vertical="center"/>
    </xf>
    <xf numFmtId="164" fontId="5" fillId="0" borderId="44" xfId="1" applyNumberFormat="1" applyFont="1" applyFill="1" applyBorder="1" applyAlignment="1">
      <alignment horizontal="right" vertical="center"/>
    </xf>
    <xf numFmtId="164" fontId="4" fillId="0" borderId="25" xfId="1" applyNumberFormat="1" applyFont="1" applyFill="1" applyBorder="1" applyAlignment="1">
      <alignment horizontal="right" vertical="center"/>
    </xf>
    <xf numFmtId="164" fontId="4" fillId="0" borderId="24" xfId="1" applyNumberFormat="1" applyFont="1" applyFill="1" applyBorder="1" applyAlignment="1">
      <alignment horizontal="right"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3" fillId="0" borderId="46" xfId="1" applyNumberFormat="1" applyFont="1" applyFill="1" applyBorder="1" applyAlignment="1">
      <alignment horizontal="center" vertical="center" wrapText="1"/>
    </xf>
    <xf numFmtId="164" fontId="3" fillId="0" borderId="58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0" borderId="48" xfId="1" applyNumberFormat="1" applyFont="1" applyFill="1" applyBorder="1" applyAlignment="1">
      <alignment horizontal="center" vertical="center" wrapText="1"/>
    </xf>
    <xf numFmtId="164" fontId="3" fillId="0" borderId="61" xfId="1" applyNumberFormat="1" applyFont="1" applyFill="1" applyBorder="1" applyAlignment="1">
      <alignment horizontal="center" vertical="center" wrapText="1"/>
    </xf>
    <xf numFmtId="164" fontId="3" fillId="0" borderId="21" xfId="1" applyNumberFormat="1" applyFont="1" applyFill="1" applyBorder="1" applyAlignment="1">
      <alignment horizontal="center" vertical="center" wrapText="1"/>
    </xf>
    <xf numFmtId="164" fontId="3" fillId="0" borderId="30" xfId="1" applyNumberFormat="1" applyFont="1" applyFill="1" applyBorder="1" applyAlignment="1">
      <alignment horizontal="center" vertical="center" wrapText="1"/>
    </xf>
    <xf numFmtId="164" fontId="3" fillId="0" borderId="29" xfId="1" applyNumberFormat="1" applyFont="1" applyFill="1" applyBorder="1" applyAlignment="1">
      <alignment horizontal="center" vertical="center" wrapText="1"/>
    </xf>
    <xf numFmtId="164" fontId="3" fillId="0" borderId="24" xfId="1" applyNumberFormat="1" applyFont="1" applyFill="1" applyBorder="1" applyAlignment="1">
      <alignment horizontal="center" vertical="center" wrapText="1"/>
    </xf>
    <xf numFmtId="164" fontId="3" fillId="0" borderId="25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164" fontId="4" fillId="0" borderId="18" xfId="1" applyNumberFormat="1" applyFont="1" applyFill="1" applyBorder="1" applyAlignment="1">
      <alignment horizontal="center" vertical="center"/>
    </xf>
    <xf numFmtId="164" fontId="4" fillId="0" borderId="17" xfId="1" applyNumberFormat="1" applyFont="1" applyFill="1" applyBorder="1" applyAlignment="1">
      <alignment horizontal="center" vertical="center"/>
    </xf>
    <xf numFmtId="164" fontId="4" fillId="0" borderId="19" xfId="1" applyNumberFormat="1" applyFont="1" applyFill="1" applyBorder="1" applyAlignment="1">
      <alignment horizontal="center" vertical="center"/>
    </xf>
    <xf numFmtId="164" fontId="4" fillId="0" borderId="25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right" vertical="center"/>
    </xf>
    <xf numFmtId="164" fontId="4" fillId="0" borderId="24" xfId="1" applyNumberFormat="1" applyFont="1" applyFill="1" applyBorder="1" applyAlignment="1">
      <alignment horizontal="center" vertical="center"/>
    </xf>
    <xf numFmtId="164" fontId="4" fillId="0" borderId="26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164" fontId="5" fillId="0" borderId="18" xfId="1" quotePrefix="1" applyNumberFormat="1" applyFont="1" applyFill="1" applyBorder="1" applyAlignment="1">
      <alignment horizontal="right" vertical="center"/>
    </xf>
    <xf numFmtId="164" fontId="5" fillId="0" borderId="19" xfId="1" applyNumberFormat="1" applyFont="1" applyFill="1" applyBorder="1" applyAlignment="1">
      <alignment horizontal="right" vertical="center"/>
    </xf>
    <xf numFmtId="0" fontId="6" fillId="0" borderId="49" xfId="0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164" fontId="4" fillId="0" borderId="26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3" fontId="5" fillId="0" borderId="68" xfId="0" applyNumberFormat="1" applyFont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3" fontId="4" fillId="0" borderId="6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top"/>
    </xf>
    <xf numFmtId="3" fontId="5" fillId="0" borderId="14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164" fontId="5" fillId="0" borderId="61" xfId="1" applyNumberFormat="1" applyFont="1" applyFill="1" applyBorder="1" applyAlignment="1">
      <alignment horizontal="right" vertical="center"/>
    </xf>
    <xf numFmtId="164" fontId="5" fillId="0" borderId="61" xfId="1" quotePrefix="1" applyNumberFormat="1" applyFont="1" applyFill="1" applyBorder="1" applyAlignment="1">
      <alignment horizontal="right" vertical="center"/>
    </xf>
    <xf numFmtId="164" fontId="5" fillId="0" borderId="21" xfId="1" quotePrefix="1" applyNumberFormat="1" applyFont="1" applyFill="1" applyBorder="1" applyAlignment="1">
      <alignment horizontal="right" vertical="center"/>
    </xf>
    <xf numFmtId="0" fontId="6" fillId="0" borderId="21" xfId="0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4" fillId="0" borderId="59" xfId="0" applyNumberFormat="1" applyFont="1" applyBorder="1" applyAlignment="1">
      <alignment horizontal="center" vertical="center"/>
    </xf>
    <xf numFmtId="164" fontId="5" fillId="0" borderId="17" xfId="1" quotePrefix="1" applyNumberFormat="1" applyFont="1" applyFill="1" applyBorder="1" applyAlignment="1">
      <alignment horizontal="right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44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164" fontId="4" fillId="0" borderId="25" xfId="1" quotePrefix="1" applyNumberFormat="1" applyFont="1" applyFill="1" applyBorder="1" applyAlignment="1">
      <alignment horizontal="right" vertical="center"/>
    </xf>
    <xf numFmtId="164" fontId="4" fillId="0" borderId="24" xfId="1" quotePrefix="1" applyNumberFormat="1" applyFont="1" applyFill="1" applyBorder="1" applyAlignment="1">
      <alignment horizontal="right" vertical="center"/>
    </xf>
    <xf numFmtId="164" fontId="5" fillId="0" borderId="0" xfId="1" quotePrefix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right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5" fillId="0" borderId="0" xfId="0" quotePrefix="1" applyNumberFormat="1" applyFont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164" fontId="4" fillId="0" borderId="68" xfId="1" quotePrefix="1" applyNumberFormat="1" applyFont="1" applyFill="1" applyBorder="1" applyAlignment="1">
      <alignment horizontal="center" vertical="center"/>
    </xf>
    <xf numFmtId="164" fontId="4" fillId="0" borderId="68" xfId="1" applyNumberFormat="1" applyFont="1" applyFill="1" applyBorder="1" applyAlignment="1">
      <alignment horizontal="center" vertical="center"/>
    </xf>
    <xf numFmtId="164" fontId="4" fillId="0" borderId="69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right" vertical="center" wrapText="1"/>
    </xf>
    <xf numFmtId="0" fontId="5" fillId="0" borderId="57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4" fillId="0" borderId="43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right" vertical="center" wrapText="1"/>
    </xf>
    <xf numFmtId="0" fontId="5" fillId="0" borderId="60" xfId="0" applyFont="1" applyBorder="1" applyAlignment="1">
      <alignment horizontal="right" vertical="center" wrapText="1"/>
    </xf>
    <xf numFmtId="0" fontId="5" fillId="0" borderId="49" xfId="0" applyFont="1" applyBorder="1" applyAlignment="1">
      <alignment horizontal="right" vertical="center" wrapText="1"/>
    </xf>
    <xf numFmtId="0" fontId="4" fillId="0" borderId="44" xfId="0" applyFont="1" applyBorder="1" applyAlignment="1">
      <alignment horizontal="center" vertical="center" wrapText="1"/>
    </xf>
    <xf numFmtId="3" fontId="4" fillId="0" borderId="45" xfId="0" applyNumberFormat="1" applyFont="1" applyBorder="1" applyAlignment="1">
      <alignment horizontal="right" vertical="center" wrapText="1"/>
    </xf>
    <xf numFmtId="3" fontId="4" fillId="0" borderId="57" xfId="0" applyNumberFormat="1" applyFont="1" applyBorder="1" applyAlignment="1">
      <alignment horizontal="right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3" fontId="12" fillId="0" borderId="32" xfId="0" applyNumberFormat="1" applyFont="1" applyBorder="1" applyAlignment="1">
      <alignment horizontal="center" vertical="center"/>
    </xf>
    <xf numFmtId="164" fontId="5" fillId="0" borderId="23" xfId="1" applyNumberFormat="1" applyFont="1" applyFill="1" applyBorder="1" applyAlignment="1">
      <alignment horizontal="right" vertical="center"/>
    </xf>
    <xf numFmtId="3" fontId="4" fillId="0" borderId="1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4" fillId="0" borderId="5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3" fontId="4" fillId="0" borderId="2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5" fillId="0" borderId="26" xfId="1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164" fontId="8" fillId="0" borderId="18" xfId="1" applyNumberFormat="1" applyFont="1" applyFill="1" applyBorder="1" applyAlignment="1">
      <alignment horizontal="right" vertical="center"/>
    </xf>
    <xf numFmtId="164" fontId="8" fillId="0" borderId="17" xfId="1" applyNumberFormat="1" applyFont="1" applyFill="1" applyBorder="1" applyAlignment="1">
      <alignment horizontal="right" vertical="center"/>
    </xf>
    <xf numFmtId="164" fontId="8" fillId="0" borderId="19" xfId="1" applyNumberFormat="1" applyFont="1" applyFill="1" applyBorder="1" applyAlignment="1">
      <alignment horizontal="right" vertical="center"/>
    </xf>
    <xf numFmtId="0" fontId="8" fillId="0" borderId="44" xfId="0" applyFont="1" applyBorder="1" applyAlignment="1">
      <alignment horizontal="center" vertical="center" wrapText="1"/>
    </xf>
    <xf numFmtId="3" fontId="8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164" fontId="8" fillId="0" borderId="22" xfId="1" applyNumberFormat="1" applyFont="1" applyFill="1" applyBorder="1" applyAlignment="1">
      <alignment horizontal="right" vertical="center"/>
    </xf>
    <xf numFmtId="164" fontId="8" fillId="0" borderId="21" xfId="1" applyNumberFormat="1" applyFont="1" applyFill="1" applyBorder="1" applyAlignment="1">
      <alignment horizontal="right" vertical="center"/>
    </xf>
    <xf numFmtId="164" fontId="8" fillId="0" borderId="23" xfId="1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3" fontId="8" fillId="0" borderId="29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5" fillId="0" borderId="0" xfId="0" applyFont="1"/>
    <xf numFmtId="0" fontId="4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 wrapText="1"/>
    </xf>
    <xf numFmtId="0" fontId="7" fillId="0" borderId="1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 wrapText="1"/>
    </xf>
    <xf numFmtId="0" fontId="6" fillId="0" borderId="49" xfId="0" applyFont="1" applyBorder="1" applyAlignment="1">
      <alignment horizontal="right" vertical="center" wrapText="1"/>
    </xf>
    <xf numFmtId="0" fontId="5" fillId="0" borderId="50" xfId="0" applyFont="1" applyBorder="1" applyAlignment="1">
      <alignment horizontal="right" vertical="center"/>
    </xf>
    <xf numFmtId="0" fontId="5" fillId="0" borderId="49" xfId="0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5" fillId="0" borderId="51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vertical="center" wrapText="1"/>
    </xf>
    <xf numFmtId="3" fontId="5" fillId="0" borderId="6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/>
    </xf>
    <xf numFmtId="3" fontId="4" fillId="0" borderId="70" xfId="0" applyNumberFormat="1" applyFont="1" applyBorder="1" applyAlignment="1">
      <alignment horizontal="center" vertical="center"/>
    </xf>
    <xf numFmtId="3" fontId="4" fillId="0" borderId="68" xfId="0" applyNumberFormat="1" applyFont="1" applyBorder="1" applyAlignment="1">
      <alignment horizontal="center" vertical="center"/>
    </xf>
    <xf numFmtId="3" fontId="4" fillId="0" borderId="6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5" fillId="0" borderId="65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66" xfId="0" applyFont="1" applyBorder="1" applyAlignment="1">
      <alignment horizontal="right" vertical="center"/>
    </xf>
    <xf numFmtId="3" fontId="5" fillId="0" borderId="63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9" fillId="0" borderId="31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3" fontId="5" fillId="0" borderId="5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0" fontId="8" fillId="0" borderId="5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 wrapText="1"/>
    </xf>
    <xf numFmtId="0" fontId="8" fillId="0" borderId="55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5" fillId="0" borderId="6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B8030-DF24-4F65-9BD2-E20C715400CB}">
  <sheetPr>
    <tabColor rgb="FF00FF00"/>
    <pageSetUpPr fitToPage="1"/>
  </sheetPr>
  <dimension ref="A1:J22"/>
  <sheetViews>
    <sheetView tabSelected="1" zoomScale="62" zoomScaleNormal="62" workbookViewId="0">
      <selection sqref="A1:J1"/>
    </sheetView>
  </sheetViews>
  <sheetFormatPr baseColWidth="10" defaultRowHeight="15" x14ac:dyDescent="0.25"/>
  <cols>
    <col min="1" max="1" width="24" customWidth="1"/>
    <col min="2" max="2" width="11.85546875" customWidth="1"/>
    <col min="3" max="3" width="33" customWidth="1"/>
    <col min="4" max="4" width="22.5703125" customWidth="1"/>
    <col min="5" max="5" width="28.5703125" customWidth="1"/>
    <col min="6" max="9" width="22.5703125" customWidth="1"/>
    <col min="10" max="10" width="23.7109375" customWidth="1"/>
  </cols>
  <sheetData>
    <row r="1" spans="1:10" ht="34.5" customHeight="1" x14ac:dyDescent="0.25">
      <c r="A1" s="240" t="s">
        <v>110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ht="34.5" customHeight="1" thickBot="1" x14ac:dyDescent="0.3">
      <c r="A2" s="240" t="s">
        <v>137</v>
      </c>
      <c r="B2" s="240"/>
      <c r="C2" s="241"/>
      <c r="D2" s="241"/>
      <c r="E2" s="241"/>
      <c r="F2" s="241"/>
      <c r="G2" s="241"/>
      <c r="H2" s="241"/>
      <c r="I2" s="241"/>
      <c r="J2" s="241"/>
    </row>
    <row r="3" spans="1:10" ht="51.75" customHeight="1" thickBot="1" x14ac:dyDescent="0.3">
      <c r="A3" s="242" t="s">
        <v>111</v>
      </c>
      <c r="B3" s="243"/>
      <c r="C3" s="246" t="s">
        <v>2</v>
      </c>
      <c r="D3" s="246"/>
      <c r="E3" s="246"/>
      <c r="F3" s="246"/>
      <c r="G3" s="246"/>
      <c r="H3" s="246"/>
      <c r="I3" s="246"/>
      <c r="J3" s="247"/>
    </row>
    <row r="4" spans="1:10" ht="48" customHeight="1" thickBot="1" x14ac:dyDescent="0.3">
      <c r="A4" s="244"/>
      <c r="B4" s="245"/>
      <c r="C4" s="32" t="s">
        <v>3</v>
      </c>
      <c r="D4" s="33" t="s">
        <v>4</v>
      </c>
      <c r="E4" s="34" t="s">
        <v>68</v>
      </c>
      <c r="F4" s="33" t="s">
        <v>69</v>
      </c>
      <c r="G4" s="33" t="s">
        <v>5</v>
      </c>
      <c r="H4" s="33" t="s">
        <v>6</v>
      </c>
      <c r="I4" s="35" t="s">
        <v>7</v>
      </c>
      <c r="J4" s="36" t="s">
        <v>8</v>
      </c>
    </row>
    <row r="5" spans="1:10" ht="33" customHeight="1" x14ac:dyDescent="0.25">
      <c r="A5" s="248" t="s">
        <v>77</v>
      </c>
      <c r="B5" s="37" t="s">
        <v>35</v>
      </c>
      <c r="C5" s="38" t="s">
        <v>11</v>
      </c>
      <c r="D5" s="38">
        <v>172</v>
      </c>
      <c r="E5" s="38">
        <v>82</v>
      </c>
      <c r="F5" s="38">
        <v>131</v>
      </c>
      <c r="G5" s="38">
        <v>577</v>
      </c>
      <c r="H5" s="38" t="s">
        <v>11</v>
      </c>
      <c r="I5" s="38">
        <v>56</v>
      </c>
      <c r="J5" s="39">
        <f>SUM(C5:I5)</f>
        <v>1018</v>
      </c>
    </row>
    <row r="6" spans="1:10" ht="33" customHeight="1" x14ac:dyDescent="0.25">
      <c r="A6" s="230"/>
      <c r="B6" s="40" t="s">
        <v>81</v>
      </c>
      <c r="C6" s="41" t="s">
        <v>13</v>
      </c>
      <c r="D6" s="2">
        <f t="shared" ref="D6:J6" si="0">D5/D$11</f>
        <v>0.4942528735632184</v>
      </c>
      <c r="E6" s="2">
        <f t="shared" si="0"/>
        <v>0.43157894736842106</v>
      </c>
      <c r="F6" s="2">
        <f t="shared" si="0"/>
        <v>0.84516129032258069</v>
      </c>
      <c r="G6" s="41">
        <f t="shared" si="0"/>
        <v>0.51517857142857137</v>
      </c>
      <c r="H6" s="41" t="s">
        <v>13</v>
      </c>
      <c r="I6" s="2">
        <f t="shared" si="0"/>
        <v>0.33532934131736525</v>
      </c>
      <c r="J6" s="42">
        <f t="shared" si="0"/>
        <v>0.51414141414141412</v>
      </c>
    </row>
    <row r="7" spans="1:10" ht="33" customHeight="1" x14ac:dyDescent="0.25">
      <c r="A7" s="229" t="s">
        <v>78</v>
      </c>
      <c r="B7" s="43" t="s">
        <v>35</v>
      </c>
      <c r="C7" s="44" t="s">
        <v>11</v>
      </c>
      <c r="D7" s="44">
        <v>176</v>
      </c>
      <c r="E7" s="44">
        <v>108</v>
      </c>
      <c r="F7" s="44">
        <v>24</v>
      </c>
      <c r="G7" s="38">
        <v>542</v>
      </c>
      <c r="H7" s="44" t="s">
        <v>11</v>
      </c>
      <c r="I7" s="44">
        <v>111</v>
      </c>
      <c r="J7" s="45">
        <f>SUM(C7:I7)</f>
        <v>961</v>
      </c>
    </row>
    <row r="8" spans="1:10" ht="33" customHeight="1" x14ac:dyDescent="0.25">
      <c r="A8" s="230"/>
      <c r="B8" s="40" t="s">
        <v>81</v>
      </c>
      <c r="C8" s="41" t="s">
        <v>13</v>
      </c>
      <c r="D8" s="2">
        <f t="shared" ref="D8:J8" si="1">D7/D$11</f>
        <v>0.50574712643678166</v>
      </c>
      <c r="E8" s="2">
        <f t="shared" si="1"/>
        <v>0.56842105263157894</v>
      </c>
      <c r="F8" s="2">
        <f t="shared" si="1"/>
        <v>0.15483870967741936</v>
      </c>
      <c r="G8" s="41">
        <f t="shared" si="1"/>
        <v>0.48392857142857143</v>
      </c>
      <c r="H8" s="41" t="s">
        <v>13</v>
      </c>
      <c r="I8" s="2">
        <f t="shared" si="1"/>
        <v>0.66467065868263475</v>
      </c>
      <c r="J8" s="42">
        <f t="shared" si="1"/>
        <v>0.48535353535353537</v>
      </c>
    </row>
    <row r="9" spans="1:10" ht="33" customHeight="1" x14ac:dyDescent="0.25">
      <c r="A9" s="229" t="s">
        <v>97</v>
      </c>
      <c r="B9" s="43" t="s">
        <v>35</v>
      </c>
      <c r="C9" s="38" t="s">
        <v>11</v>
      </c>
      <c r="D9" s="38">
        <v>0</v>
      </c>
      <c r="E9" s="38">
        <v>0</v>
      </c>
      <c r="F9" s="38">
        <v>0</v>
      </c>
      <c r="G9" s="38">
        <v>1</v>
      </c>
      <c r="H9" s="38" t="s">
        <v>11</v>
      </c>
      <c r="I9" s="38">
        <v>0</v>
      </c>
      <c r="J9" s="39">
        <f>SUM(C9:I9)</f>
        <v>1</v>
      </c>
    </row>
    <row r="10" spans="1:10" ht="33" customHeight="1" x14ac:dyDescent="0.25">
      <c r="A10" s="230"/>
      <c r="B10" s="40" t="s">
        <v>81</v>
      </c>
      <c r="C10" s="41" t="s">
        <v>13</v>
      </c>
      <c r="D10" s="2">
        <f t="shared" ref="D10:J10" si="2">D9/D$11</f>
        <v>0</v>
      </c>
      <c r="E10" s="2">
        <f t="shared" si="2"/>
        <v>0</v>
      </c>
      <c r="F10" s="2">
        <f t="shared" si="2"/>
        <v>0</v>
      </c>
      <c r="G10" s="41">
        <f t="shared" si="2"/>
        <v>8.9285714285714283E-4</v>
      </c>
      <c r="H10" s="41" t="s">
        <v>13</v>
      </c>
      <c r="I10" s="2">
        <f t="shared" si="2"/>
        <v>0</v>
      </c>
      <c r="J10" s="42">
        <f t="shared" si="2"/>
        <v>5.0505050505050505E-4</v>
      </c>
    </row>
    <row r="11" spans="1:10" ht="33" customHeight="1" x14ac:dyDescent="0.25">
      <c r="A11" s="231" t="s">
        <v>112</v>
      </c>
      <c r="B11" s="43" t="s">
        <v>35</v>
      </c>
      <c r="C11" s="46" t="s">
        <v>11</v>
      </c>
      <c r="D11" s="46">
        <f t="shared" ref="D11:J11" si="3">D5+D7+D9</f>
        <v>348</v>
      </c>
      <c r="E11" s="46">
        <f t="shared" si="3"/>
        <v>190</v>
      </c>
      <c r="F11" s="46">
        <f t="shared" si="3"/>
        <v>155</v>
      </c>
      <c r="G11" s="46">
        <f t="shared" si="3"/>
        <v>1120</v>
      </c>
      <c r="H11" s="46" t="s">
        <v>11</v>
      </c>
      <c r="I11" s="46">
        <f t="shared" si="3"/>
        <v>167</v>
      </c>
      <c r="J11" s="47">
        <f t="shared" si="3"/>
        <v>1980</v>
      </c>
    </row>
    <row r="12" spans="1:10" ht="33" customHeight="1" thickBot="1" x14ac:dyDescent="0.3">
      <c r="A12" s="232"/>
      <c r="B12" s="48" t="s">
        <v>81</v>
      </c>
      <c r="C12" s="8" t="s">
        <v>13</v>
      </c>
      <c r="D12" s="8">
        <f t="shared" ref="D12:J12" si="4">D11/D$11</f>
        <v>1</v>
      </c>
      <c r="E12" s="8">
        <f t="shared" si="4"/>
        <v>1</v>
      </c>
      <c r="F12" s="8">
        <f t="shared" si="4"/>
        <v>1</v>
      </c>
      <c r="G12" s="8">
        <f t="shared" si="4"/>
        <v>1</v>
      </c>
      <c r="H12" s="8" t="s">
        <v>13</v>
      </c>
      <c r="I12" s="8">
        <f t="shared" si="4"/>
        <v>1</v>
      </c>
      <c r="J12" s="49">
        <f t="shared" si="4"/>
        <v>1</v>
      </c>
    </row>
    <row r="13" spans="1:10" ht="36" customHeight="1" thickBot="1" x14ac:dyDescent="0.3">
      <c r="A13" s="50"/>
      <c r="B13" s="51"/>
      <c r="C13" s="11"/>
      <c r="D13" s="11"/>
      <c r="E13" s="11"/>
      <c r="F13" s="11"/>
      <c r="G13" s="11"/>
      <c r="H13" s="11"/>
      <c r="I13" s="11"/>
      <c r="J13" s="11"/>
    </row>
    <row r="14" spans="1:10" ht="42" customHeight="1" thickBot="1" x14ac:dyDescent="0.3">
      <c r="A14" s="52" t="s">
        <v>99</v>
      </c>
      <c r="B14" s="53" t="s">
        <v>10</v>
      </c>
      <c r="C14" s="54" t="s">
        <v>11</v>
      </c>
      <c r="D14" s="54">
        <v>4</v>
      </c>
      <c r="E14" s="54">
        <v>0</v>
      </c>
      <c r="F14" s="54">
        <v>0</v>
      </c>
      <c r="G14" s="54">
        <v>1</v>
      </c>
      <c r="H14" s="54" t="s">
        <v>11</v>
      </c>
      <c r="I14" s="55">
        <v>0</v>
      </c>
      <c r="J14" s="56">
        <f>SUM(C14:I14)</f>
        <v>5</v>
      </c>
    </row>
    <row r="15" spans="1:10" ht="42" customHeight="1" thickBot="1" x14ac:dyDescent="0.3">
      <c r="A15" s="57" t="s">
        <v>28</v>
      </c>
      <c r="B15" s="58" t="s">
        <v>10</v>
      </c>
      <c r="C15" s="59" t="s">
        <v>11</v>
      </c>
      <c r="D15" s="59">
        <f t="shared" ref="D15:I15" si="5">D5+D7+D9+D14</f>
        <v>352</v>
      </c>
      <c r="E15" s="59">
        <f t="shared" si="5"/>
        <v>190</v>
      </c>
      <c r="F15" s="59">
        <f t="shared" si="5"/>
        <v>155</v>
      </c>
      <c r="G15" s="59">
        <f t="shared" si="5"/>
        <v>1121</v>
      </c>
      <c r="H15" s="59" t="s">
        <v>11</v>
      </c>
      <c r="I15" s="60">
        <f t="shared" si="5"/>
        <v>167</v>
      </c>
      <c r="J15" s="61">
        <f>SUM(C15:I15)</f>
        <v>1985</v>
      </c>
    </row>
    <row r="16" spans="1:10" ht="54" customHeight="1" thickBot="1" x14ac:dyDescent="0.3">
      <c r="A16" s="62"/>
      <c r="B16" s="51"/>
      <c r="C16" s="63"/>
      <c r="D16" s="63"/>
      <c r="E16" s="63"/>
      <c r="F16" s="63"/>
      <c r="G16" s="63"/>
      <c r="H16" s="63"/>
      <c r="I16" s="63"/>
      <c r="J16" s="64"/>
    </row>
    <row r="17" spans="1:10" ht="43.5" customHeight="1" x14ac:dyDescent="0.25">
      <c r="A17" s="233" t="s">
        <v>29</v>
      </c>
      <c r="B17" s="234"/>
      <c r="C17" s="234"/>
      <c r="D17" s="1"/>
      <c r="E17" s="1"/>
      <c r="F17" s="1"/>
      <c r="G17" s="1"/>
      <c r="H17" s="1"/>
      <c r="I17" s="1"/>
      <c r="J17" s="65"/>
    </row>
    <row r="18" spans="1:10" ht="48.75" customHeight="1" x14ac:dyDescent="0.25">
      <c r="A18" s="235" t="s">
        <v>30</v>
      </c>
      <c r="B18" s="236"/>
      <c r="C18" s="66">
        <v>0</v>
      </c>
      <c r="D18" s="67">
        <v>1</v>
      </c>
      <c r="E18" s="67">
        <v>2</v>
      </c>
      <c r="F18" s="67">
        <v>2</v>
      </c>
      <c r="G18" s="67">
        <v>3</v>
      </c>
      <c r="H18" s="67">
        <v>0</v>
      </c>
      <c r="I18" s="67">
        <v>1</v>
      </c>
      <c r="J18" s="68">
        <f>SUM(C18:I18)</f>
        <v>9</v>
      </c>
    </row>
    <row r="19" spans="1:10" ht="48.75" customHeight="1" thickBot="1" x14ac:dyDescent="0.3">
      <c r="A19" s="237" t="s">
        <v>31</v>
      </c>
      <c r="B19" s="238"/>
      <c r="C19" s="69">
        <v>0</v>
      </c>
      <c r="D19" s="70">
        <v>4</v>
      </c>
      <c r="E19" s="70">
        <v>2</v>
      </c>
      <c r="F19" s="70">
        <v>2</v>
      </c>
      <c r="G19" s="70">
        <v>3</v>
      </c>
      <c r="H19" s="70">
        <v>0</v>
      </c>
      <c r="I19" s="71">
        <v>1</v>
      </c>
      <c r="J19" s="72">
        <f>SUM(C19:I19)</f>
        <v>12</v>
      </c>
    </row>
    <row r="20" spans="1:10" ht="31.5" customHeight="1" x14ac:dyDescent="0.25">
      <c r="A20" s="73" t="s">
        <v>32</v>
      </c>
      <c r="B20" s="74"/>
      <c r="C20" s="75"/>
      <c r="D20" s="75"/>
      <c r="E20" s="75"/>
      <c r="F20" s="75"/>
      <c r="G20" s="75"/>
      <c r="H20" s="75"/>
      <c r="I20" s="75"/>
      <c r="J20" s="75"/>
    </row>
    <row r="21" spans="1:10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34.5" customHeight="1" x14ac:dyDescent="0.25">
      <c r="A22" s="239"/>
      <c r="B22" s="239"/>
      <c r="C22" s="239"/>
      <c r="D22" s="239"/>
      <c r="E22" s="239"/>
      <c r="F22" s="239"/>
      <c r="G22" s="239"/>
      <c r="H22" s="239"/>
      <c r="I22" s="239"/>
      <c r="J22" s="239"/>
    </row>
  </sheetData>
  <mergeCells count="12">
    <mergeCell ref="A22:J22"/>
    <mergeCell ref="A1:J1"/>
    <mergeCell ref="A2:J2"/>
    <mergeCell ref="A3:B4"/>
    <mergeCell ref="C3:J3"/>
    <mergeCell ref="A5:A6"/>
    <mergeCell ref="A7:A8"/>
    <mergeCell ref="A9:A10"/>
    <mergeCell ref="A11:A12"/>
    <mergeCell ref="A17:C17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headerFooter>
    <oddFooter>&amp;L&amp;F&amp;C&amp;A&amp;R&amp;P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ED24-6DE2-4FE3-9B13-1D1B38979AE1}">
  <sheetPr>
    <tabColor rgb="FF66FF33"/>
    <pageSetUpPr fitToPage="1"/>
  </sheetPr>
  <dimension ref="A1:J55"/>
  <sheetViews>
    <sheetView zoomScale="73" zoomScaleNormal="73" workbookViewId="0">
      <selection sqref="A1:J1"/>
    </sheetView>
  </sheetViews>
  <sheetFormatPr baseColWidth="10" defaultRowHeight="15" x14ac:dyDescent="0.25"/>
  <cols>
    <col min="1" max="1" width="56.5703125" customWidth="1"/>
    <col min="2" max="2" width="24.28515625" customWidth="1"/>
    <col min="3" max="3" width="21.85546875" customWidth="1"/>
    <col min="4" max="4" width="20.140625" customWidth="1"/>
    <col min="5" max="5" width="22.42578125" customWidth="1"/>
    <col min="6" max="6" width="18.28515625" customWidth="1"/>
    <col min="7" max="7" width="18.7109375" customWidth="1"/>
    <col min="8" max="8" width="23.42578125" customWidth="1"/>
    <col min="9" max="9" width="21.85546875" customWidth="1"/>
    <col min="10" max="10" width="19.140625" customWidth="1"/>
  </cols>
  <sheetData>
    <row r="1" spans="1:10" ht="38.25" customHeight="1" x14ac:dyDescent="0.25">
      <c r="A1" s="240" t="s">
        <v>136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ht="42" customHeight="1" thickBot="1" x14ac:dyDescent="0.35">
      <c r="A2" s="322" t="s">
        <v>149</v>
      </c>
      <c r="B2" s="322"/>
      <c r="C2" s="323"/>
      <c r="D2" s="323"/>
      <c r="E2" s="323"/>
      <c r="F2" s="323"/>
      <c r="G2" s="323"/>
      <c r="H2" s="323"/>
      <c r="I2" s="323"/>
      <c r="J2" s="323"/>
    </row>
    <row r="3" spans="1:10" ht="51.75" customHeight="1" x14ac:dyDescent="0.25">
      <c r="A3" s="242" t="s">
        <v>113</v>
      </c>
      <c r="B3" s="243"/>
      <c r="C3" s="324" t="s">
        <v>2</v>
      </c>
      <c r="D3" s="324"/>
      <c r="E3" s="324"/>
      <c r="F3" s="324"/>
      <c r="G3" s="324"/>
      <c r="H3" s="324"/>
      <c r="I3" s="324"/>
      <c r="J3" s="325"/>
    </row>
    <row r="4" spans="1:10" ht="48" customHeight="1" thickBot="1" x14ac:dyDescent="0.3">
      <c r="A4" s="244"/>
      <c r="B4" s="245"/>
      <c r="C4" s="203" t="s">
        <v>3</v>
      </c>
      <c r="D4" s="204" t="s">
        <v>150</v>
      </c>
      <c r="E4" s="204" t="s">
        <v>151</v>
      </c>
      <c r="F4" s="204" t="s">
        <v>69</v>
      </c>
      <c r="G4" s="204" t="s">
        <v>5</v>
      </c>
      <c r="H4" s="204" t="s">
        <v>6</v>
      </c>
      <c r="I4" s="204" t="s">
        <v>152</v>
      </c>
      <c r="J4" s="205" t="s">
        <v>8</v>
      </c>
    </row>
    <row r="5" spans="1:10" ht="31.5" customHeight="1" x14ac:dyDescent="0.25">
      <c r="A5" s="304" t="s">
        <v>114</v>
      </c>
      <c r="B5" s="206" t="s">
        <v>10</v>
      </c>
      <c r="C5" s="207" t="s">
        <v>11</v>
      </c>
      <c r="D5" s="207">
        <v>0</v>
      </c>
      <c r="E5" s="207">
        <v>46</v>
      </c>
      <c r="F5" s="207">
        <v>26</v>
      </c>
      <c r="G5" s="207">
        <v>35</v>
      </c>
      <c r="H5" s="76" t="s">
        <v>11</v>
      </c>
      <c r="I5" s="208">
        <v>11</v>
      </c>
      <c r="J5" s="209">
        <f>SUM(C5:I5)</f>
        <v>118</v>
      </c>
    </row>
    <row r="6" spans="1:10" ht="31.5" customHeight="1" x14ac:dyDescent="0.25">
      <c r="A6" s="235"/>
      <c r="B6" s="210" t="s">
        <v>115</v>
      </c>
      <c r="C6" s="24" t="s">
        <v>13</v>
      </c>
      <c r="D6" s="24">
        <f t="shared" ref="D6:J6" si="0">D5/D$42</f>
        <v>0</v>
      </c>
      <c r="E6" s="24">
        <f t="shared" si="0"/>
        <v>0.24210526315789474</v>
      </c>
      <c r="F6" s="24">
        <f t="shared" si="0"/>
        <v>0.29545454545454547</v>
      </c>
      <c r="G6" s="24">
        <f t="shared" si="0"/>
        <v>3.1222123104371096E-2</v>
      </c>
      <c r="H6" s="2" t="s">
        <v>13</v>
      </c>
      <c r="I6" s="25">
        <f t="shared" si="0"/>
        <v>6.5868263473053898E-2</v>
      </c>
      <c r="J6" s="26">
        <f t="shared" si="0"/>
        <v>6.1522419186652764E-2</v>
      </c>
    </row>
    <row r="7" spans="1:10" ht="31.5" customHeight="1" x14ac:dyDescent="0.25">
      <c r="A7" s="304" t="s">
        <v>116</v>
      </c>
      <c r="B7" s="211" t="s">
        <v>10</v>
      </c>
      <c r="C7" s="212" t="s">
        <v>11</v>
      </c>
      <c r="D7" s="212">
        <v>4</v>
      </c>
      <c r="E7" s="212">
        <v>119</v>
      </c>
      <c r="F7" s="212">
        <v>50</v>
      </c>
      <c r="G7" s="212">
        <v>100</v>
      </c>
      <c r="H7" s="44" t="s">
        <v>11</v>
      </c>
      <c r="I7" s="213">
        <v>20</v>
      </c>
      <c r="J7" s="214">
        <f>SUM(C7:I7)</f>
        <v>293</v>
      </c>
    </row>
    <row r="8" spans="1:10" ht="31.5" customHeight="1" x14ac:dyDescent="0.25">
      <c r="A8" s="235"/>
      <c r="B8" s="210" t="s">
        <v>115</v>
      </c>
      <c r="C8" s="24" t="s">
        <v>13</v>
      </c>
      <c r="D8" s="24">
        <f t="shared" ref="D8:J8" si="1">D7/D$42</f>
        <v>1.1363636363636364E-2</v>
      </c>
      <c r="E8" s="24">
        <f t="shared" si="1"/>
        <v>0.62631578947368416</v>
      </c>
      <c r="F8" s="24">
        <f t="shared" si="1"/>
        <v>0.56818181818181823</v>
      </c>
      <c r="G8" s="24">
        <f t="shared" si="1"/>
        <v>8.9206066012488844E-2</v>
      </c>
      <c r="H8" s="2" t="s">
        <v>13</v>
      </c>
      <c r="I8" s="25">
        <f t="shared" si="1"/>
        <v>0.11976047904191617</v>
      </c>
      <c r="J8" s="26">
        <f t="shared" si="1"/>
        <v>0.15276329509906153</v>
      </c>
    </row>
    <row r="9" spans="1:10" ht="31.5" customHeight="1" x14ac:dyDescent="0.25">
      <c r="A9" s="235" t="s">
        <v>117</v>
      </c>
      <c r="B9" s="211" t="s">
        <v>10</v>
      </c>
      <c r="C9" s="212" t="s">
        <v>11</v>
      </c>
      <c r="D9" s="212">
        <v>11</v>
      </c>
      <c r="E9" s="212">
        <v>31</v>
      </c>
      <c r="F9" s="212">
        <v>22</v>
      </c>
      <c r="G9" s="212">
        <v>110</v>
      </c>
      <c r="H9" s="44" t="s">
        <v>11</v>
      </c>
      <c r="I9" s="213">
        <v>20</v>
      </c>
      <c r="J9" s="214">
        <f>SUM(C9:I9)</f>
        <v>194</v>
      </c>
    </row>
    <row r="10" spans="1:10" ht="31.5" customHeight="1" x14ac:dyDescent="0.25">
      <c r="A10" s="235"/>
      <c r="B10" s="210" t="s">
        <v>115</v>
      </c>
      <c r="C10" s="24" t="s">
        <v>13</v>
      </c>
      <c r="D10" s="24">
        <f t="shared" ref="D10:J10" si="2">D9/D$42</f>
        <v>3.125E-2</v>
      </c>
      <c r="E10" s="24">
        <f t="shared" si="2"/>
        <v>0.16315789473684211</v>
      </c>
      <c r="F10" s="24">
        <f t="shared" si="2"/>
        <v>0.25</v>
      </c>
      <c r="G10" s="24">
        <f t="shared" si="2"/>
        <v>9.8126672613737739E-2</v>
      </c>
      <c r="H10" s="2" t="s">
        <v>13</v>
      </c>
      <c r="I10" s="25">
        <f t="shared" si="2"/>
        <v>0.11976047904191617</v>
      </c>
      <c r="J10" s="26">
        <f t="shared" si="2"/>
        <v>0.10114702815432743</v>
      </c>
    </row>
    <row r="11" spans="1:10" ht="31.5" customHeight="1" x14ac:dyDescent="0.25">
      <c r="A11" s="235" t="s">
        <v>118</v>
      </c>
      <c r="B11" s="211" t="s">
        <v>10</v>
      </c>
      <c r="C11" s="212" t="s">
        <v>11</v>
      </c>
      <c r="D11" s="212">
        <v>19</v>
      </c>
      <c r="E11" s="212">
        <v>29</v>
      </c>
      <c r="F11" s="212">
        <v>1</v>
      </c>
      <c r="G11" s="212">
        <v>90</v>
      </c>
      <c r="H11" s="44" t="s">
        <v>11</v>
      </c>
      <c r="I11" s="213">
        <v>83</v>
      </c>
      <c r="J11" s="214">
        <f>SUM(C11:I11)</f>
        <v>222</v>
      </c>
    </row>
    <row r="12" spans="1:10" ht="31.5" customHeight="1" x14ac:dyDescent="0.25">
      <c r="A12" s="235"/>
      <c r="B12" s="210" t="s">
        <v>115</v>
      </c>
      <c r="C12" s="24" t="s">
        <v>13</v>
      </c>
      <c r="D12" s="24">
        <f t="shared" ref="D12:J12" si="3">D11/D$42</f>
        <v>5.3977272727272728E-2</v>
      </c>
      <c r="E12" s="24">
        <f t="shared" si="3"/>
        <v>0.15263157894736842</v>
      </c>
      <c r="F12" s="24">
        <f t="shared" si="3"/>
        <v>1.1363636363636364E-2</v>
      </c>
      <c r="G12" s="24">
        <f t="shared" si="3"/>
        <v>8.0285459411239962E-2</v>
      </c>
      <c r="H12" s="2" t="s">
        <v>13</v>
      </c>
      <c r="I12" s="25">
        <f t="shared" si="3"/>
        <v>0.49700598802395207</v>
      </c>
      <c r="J12" s="26">
        <f t="shared" si="3"/>
        <v>0.11574556830031282</v>
      </c>
    </row>
    <row r="13" spans="1:10" ht="31.5" customHeight="1" x14ac:dyDescent="0.25">
      <c r="A13" s="235" t="s">
        <v>119</v>
      </c>
      <c r="B13" s="211" t="s">
        <v>10</v>
      </c>
      <c r="C13" s="215" t="s">
        <v>11</v>
      </c>
      <c r="D13" s="215">
        <v>21</v>
      </c>
      <c r="E13" s="215">
        <v>111</v>
      </c>
      <c r="F13" s="215">
        <v>49</v>
      </c>
      <c r="G13" s="215">
        <v>188</v>
      </c>
      <c r="H13" s="44" t="s">
        <v>11</v>
      </c>
      <c r="I13" s="216">
        <v>39</v>
      </c>
      <c r="J13" s="217">
        <f>SUM(C13:I13)</f>
        <v>408</v>
      </c>
    </row>
    <row r="14" spans="1:10" ht="31.5" customHeight="1" x14ac:dyDescent="0.25">
      <c r="A14" s="235"/>
      <c r="B14" s="210" t="s">
        <v>115</v>
      </c>
      <c r="C14" s="24" t="s">
        <v>13</v>
      </c>
      <c r="D14" s="24">
        <f t="shared" ref="D14:J14" si="4">D13/D$42</f>
        <v>5.9659090909090912E-2</v>
      </c>
      <c r="E14" s="24">
        <f t="shared" si="4"/>
        <v>0.58421052631578951</v>
      </c>
      <c r="F14" s="24">
        <f t="shared" si="4"/>
        <v>0.55681818181818177</v>
      </c>
      <c r="G14" s="24">
        <f t="shared" si="4"/>
        <v>0.16770740410347904</v>
      </c>
      <c r="H14" s="2" t="s">
        <v>13</v>
      </c>
      <c r="I14" s="25">
        <f t="shared" si="4"/>
        <v>0.23353293413173654</v>
      </c>
      <c r="J14" s="26">
        <f t="shared" si="4"/>
        <v>0.2127215849843587</v>
      </c>
    </row>
    <row r="15" spans="1:10" ht="31.5" customHeight="1" x14ac:dyDescent="0.25">
      <c r="A15" s="235" t="s">
        <v>120</v>
      </c>
      <c r="B15" s="211" t="s">
        <v>10</v>
      </c>
      <c r="C15" s="212" t="s">
        <v>11</v>
      </c>
      <c r="D15" s="212">
        <v>0</v>
      </c>
      <c r="E15" s="212">
        <v>19</v>
      </c>
      <c r="F15" s="212">
        <v>0</v>
      </c>
      <c r="G15" s="212">
        <v>22</v>
      </c>
      <c r="H15" s="44" t="s">
        <v>11</v>
      </c>
      <c r="I15" s="213">
        <v>15</v>
      </c>
      <c r="J15" s="214">
        <f>SUM(C15:I15)</f>
        <v>56</v>
      </c>
    </row>
    <row r="16" spans="1:10" ht="31.5" customHeight="1" x14ac:dyDescent="0.25">
      <c r="A16" s="235"/>
      <c r="B16" s="210" t="s">
        <v>115</v>
      </c>
      <c r="C16" s="24" t="s">
        <v>13</v>
      </c>
      <c r="D16" s="24">
        <f t="shared" ref="D16:J16" si="5">D15/D$42</f>
        <v>0</v>
      </c>
      <c r="E16" s="24">
        <f t="shared" si="5"/>
        <v>0.1</v>
      </c>
      <c r="F16" s="24">
        <f t="shared" si="5"/>
        <v>0</v>
      </c>
      <c r="G16" s="24">
        <f t="shared" si="5"/>
        <v>1.9625334522747548E-2</v>
      </c>
      <c r="H16" s="2" t="s">
        <v>13</v>
      </c>
      <c r="I16" s="25">
        <f t="shared" si="5"/>
        <v>8.9820359281437126E-2</v>
      </c>
      <c r="J16" s="26">
        <f t="shared" si="5"/>
        <v>2.9197080291970802E-2</v>
      </c>
    </row>
    <row r="17" spans="1:10" ht="31.5" customHeight="1" x14ac:dyDescent="0.25">
      <c r="A17" s="235" t="s">
        <v>121</v>
      </c>
      <c r="B17" s="211" t="s">
        <v>10</v>
      </c>
      <c r="C17" s="212" t="s">
        <v>11</v>
      </c>
      <c r="D17" s="212">
        <v>0</v>
      </c>
      <c r="E17" s="212">
        <v>84</v>
      </c>
      <c r="F17" s="212">
        <v>0</v>
      </c>
      <c r="G17" s="212">
        <v>157</v>
      </c>
      <c r="H17" s="44" t="s">
        <v>11</v>
      </c>
      <c r="I17" s="213">
        <v>17</v>
      </c>
      <c r="J17" s="214">
        <f>SUM(C17:I17)</f>
        <v>258</v>
      </c>
    </row>
    <row r="18" spans="1:10" ht="31.5" customHeight="1" x14ac:dyDescent="0.25">
      <c r="A18" s="235"/>
      <c r="B18" s="210" t="s">
        <v>115</v>
      </c>
      <c r="C18" s="24" t="s">
        <v>13</v>
      </c>
      <c r="D18" s="24">
        <f t="shared" ref="D18:J18" si="6">D17/D$42</f>
        <v>0</v>
      </c>
      <c r="E18" s="24">
        <f t="shared" si="6"/>
        <v>0.44210526315789472</v>
      </c>
      <c r="F18" s="24">
        <f t="shared" si="6"/>
        <v>0</v>
      </c>
      <c r="G18" s="24">
        <f t="shared" si="6"/>
        <v>0.14005352363960749</v>
      </c>
      <c r="H18" s="2" t="s">
        <v>13</v>
      </c>
      <c r="I18" s="25">
        <f t="shared" si="6"/>
        <v>0.10179640718562874</v>
      </c>
      <c r="J18" s="26">
        <f t="shared" si="6"/>
        <v>0.13451511991657977</v>
      </c>
    </row>
    <row r="19" spans="1:10" ht="31.5" customHeight="1" x14ac:dyDescent="0.25">
      <c r="A19" s="235" t="s">
        <v>122</v>
      </c>
      <c r="B19" s="211" t="s">
        <v>10</v>
      </c>
      <c r="C19" s="212" t="s">
        <v>11</v>
      </c>
      <c r="D19" s="212">
        <v>0</v>
      </c>
      <c r="E19" s="212">
        <v>19</v>
      </c>
      <c r="F19" s="212">
        <v>0</v>
      </c>
      <c r="G19" s="212">
        <v>75</v>
      </c>
      <c r="H19" s="44" t="s">
        <v>11</v>
      </c>
      <c r="I19" s="213">
        <v>7</v>
      </c>
      <c r="J19" s="214">
        <f>SUM(C19:I19)</f>
        <v>101</v>
      </c>
    </row>
    <row r="20" spans="1:10" ht="31.5" customHeight="1" x14ac:dyDescent="0.25">
      <c r="A20" s="235"/>
      <c r="B20" s="210" t="s">
        <v>115</v>
      </c>
      <c r="C20" s="24" t="s">
        <v>13</v>
      </c>
      <c r="D20" s="24">
        <f t="shared" ref="D20:J20" si="7">D19/D$42</f>
        <v>0</v>
      </c>
      <c r="E20" s="24">
        <f t="shared" si="7"/>
        <v>0.1</v>
      </c>
      <c r="F20" s="24">
        <f t="shared" si="7"/>
        <v>0</v>
      </c>
      <c r="G20" s="24">
        <f t="shared" si="7"/>
        <v>6.690454950936664E-2</v>
      </c>
      <c r="H20" s="2" t="s">
        <v>13</v>
      </c>
      <c r="I20" s="25">
        <f t="shared" si="7"/>
        <v>4.1916167664670656E-2</v>
      </c>
      <c r="J20" s="26">
        <f t="shared" si="7"/>
        <v>5.2659019812304482E-2</v>
      </c>
    </row>
    <row r="21" spans="1:10" ht="31.5" customHeight="1" x14ac:dyDescent="0.25">
      <c r="A21" s="235" t="s">
        <v>123</v>
      </c>
      <c r="B21" s="211" t="s">
        <v>10</v>
      </c>
      <c r="C21" s="212" t="s">
        <v>11</v>
      </c>
      <c r="D21" s="212">
        <v>0</v>
      </c>
      <c r="E21" s="212">
        <v>28</v>
      </c>
      <c r="F21" s="212">
        <v>1</v>
      </c>
      <c r="G21" s="212">
        <v>172</v>
      </c>
      <c r="H21" s="44" t="s">
        <v>11</v>
      </c>
      <c r="I21" s="213">
        <v>48</v>
      </c>
      <c r="J21" s="214">
        <f>SUM(C21:I21)</f>
        <v>249</v>
      </c>
    </row>
    <row r="22" spans="1:10" ht="31.5" customHeight="1" x14ac:dyDescent="0.25">
      <c r="A22" s="235"/>
      <c r="B22" s="210" t="s">
        <v>115</v>
      </c>
      <c r="C22" s="24" t="s">
        <v>13</v>
      </c>
      <c r="D22" s="24">
        <f t="shared" ref="D22:J22" si="8">D21/D$42</f>
        <v>0</v>
      </c>
      <c r="E22" s="24">
        <f t="shared" si="8"/>
        <v>0.14736842105263157</v>
      </c>
      <c r="F22" s="24">
        <f t="shared" si="8"/>
        <v>1.1363636363636364E-2</v>
      </c>
      <c r="G22" s="24">
        <f t="shared" si="8"/>
        <v>0.15343443354148081</v>
      </c>
      <c r="H22" s="2" t="s">
        <v>13</v>
      </c>
      <c r="I22" s="25">
        <f t="shared" si="8"/>
        <v>0.28742514970059879</v>
      </c>
      <c r="J22" s="26">
        <f t="shared" si="8"/>
        <v>0.12982273201251304</v>
      </c>
    </row>
    <row r="23" spans="1:10" ht="31.5" customHeight="1" x14ac:dyDescent="0.25">
      <c r="A23" s="235" t="s">
        <v>124</v>
      </c>
      <c r="B23" s="211" t="s">
        <v>10</v>
      </c>
      <c r="C23" s="212" t="s">
        <v>11</v>
      </c>
      <c r="D23" s="212">
        <v>11</v>
      </c>
      <c r="E23" s="212">
        <v>16</v>
      </c>
      <c r="F23" s="212">
        <v>0</v>
      </c>
      <c r="G23" s="212">
        <v>68</v>
      </c>
      <c r="H23" s="44" t="s">
        <v>11</v>
      </c>
      <c r="I23" s="213">
        <v>14</v>
      </c>
      <c r="J23" s="214">
        <f>SUM(C23:I23)</f>
        <v>109</v>
      </c>
    </row>
    <row r="24" spans="1:10" ht="31.5" customHeight="1" x14ac:dyDescent="0.25">
      <c r="A24" s="235"/>
      <c r="B24" s="210" t="s">
        <v>115</v>
      </c>
      <c r="C24" s="24" t="s">
        <v>13</v>
      </c>
      <c r="D24" s="24">
        <f t="shared" ref="D24:J26" si="9">D23/D$42</f>
        <v>3.125E-2</v>
      </c>
      <c r="E24" s="24">
        <f t="shared" si="9"/>
        <v>8.4210526315789472E-2</v>
      </c>
      <c r="F24" s="24">
        <f t="shared" si="9"/>
        <v>0</v>
      </c>
      <c r="G24" s="24">
        <f t="shared" si="9"/>
        <v>6.0660124888492414E-2</v>
      </c>
      <c r="H24" s="2" t="s">
        <v>13</v>
      </c>
      <c r="I24" s="25">
        <f t="shared" si="9"/>
        <v>8.3832335329341312E-2</v>
      </c>
      <c r="J24" s="26">
        <f t="shared" si="9"/>
        <v>5.6830031282586027E-2</v>
      </c>
    </row>
    <row r="25" spans="1:10" ht="31.15" customHeight="1" x14ac:dyDescent="0.25">
      <c r="A25" s="235" t="s">
        <v>153</v>
      </c>
      <c r="B25" s="211" t="s">
        <v>10</v>
      </c>
      <c r="C25" s="212" t="s">
        <v>11</v>
      </c>
      <c r="D25" s="212">
        <f>48-11</f>
        <v>37</v>
      </c>
      <c r="E25" s="212">
        <v>164</v>
      </c>
      <c r="F25" s="212">
        <v>0</v>
      </c>
      <c r="G25" s="212">
        <v>368</v>
      </c>
      <c r="H25" s="44" t="s">
        <v>11</v>
      </c>
      <c r="I25" s="213">
        <v>109</v>
      </c>
      <c r="J25" s="214">
        <f>SUM(C25:I25)</f>
        <v>678</v>
      </c>
    </row>
    <row r="26" spans="1:10" ht="31.15" customHeight="1" x14ac:dyDescent="0.25">
      <c r="A26" s="235"/>
      <c r="B26" s="210" t="s">
        <v>115</v>
      </c>
      <c r="C26" s="24" t="s">
        <v>13</v>
      </c>
      <c r="D26" s="24">
        <f t="shared" si="9"/>
        <v>0.10511363636363637</v>
      </c>
      <c r="E26" s="24">
        <f t="shared" si="9"/>
        <v>0.86315789473684212</v>
      </c>
      <c r="F26" s="24">
        <f t="shared" si="9"/>
        <v>0</v>
      </c>
      <c r="G26" s="24">
        <f t="shared" si="9"/>
        <v>0.32827832292595899</v>
      </c>
      <c r="H26" s="2" t="s">
        <v>13</v>
      </c>
      <c r="I26" s="25">
        <f t="shared" si="9"/>
        <v>0.65269461077844315</v>
      </c>
      <c r="J26" s="26">
        <f t="shared" si="9"/>
        <v>0.3534932221063608</v>
      </c>
    </row>
    <row r="27" spans="1:10" ht="31.5" customHeight="1" x14ac:dyDescent="0.25">
      <c r="A27" s="235" t="s">
        <v>125</v>
      </c>
      <c r="B27" s="211" t="s">
        <v>10</v>
      </c>
      <c r="C27" s="215" t="s">
        <v>11</v>
      </c>
      <c r="D27" s="215">
        <v>34</v>
      </c>
      <c r="E27" s="215">
        <v>148</v>
      </c>
      <c r="F27" s="215">
        <v>66</v>
      </c>
      <c r="G27" s="215">
        <v>371</v>
      </c>
      <c r="H27" s="44" t="s">
        <v>11</v>
      </c>
      <c r="I27" s="216">
        <v>138</v>
      </c>
      <c r="J27" s="217">
        <f>SUM(C27:I27)</f>
        <v>757</v>
      </c>
    </row>
    <row r="28" spans="1:10" ht="31.5" customHeight="1" x14ac:dyDescent="0.25">
      <c r="A28" s="235"/>
      <c r="B28" s="210" t="s">
        <v>115</v>
      </c>
      <c r="C28" s="24" t="s">
        <v>13</v>
      </c>
      <c r="D28" s="24">
        <f t="shared" ref="D28:J28" si="10">D27/D$42</f>
        <v>9.6590909090909088E-2</v>
      </c>
      <c r="E28" s="24">
        <f t="shared" si="10"/>
        <v>0.77894736842105261</v>
      </c>
      <c r="F28" s="24">
        <f t="shared" si="10"/>
        <v>0.75</v>
      </c>
      <c r="G28" s="24">
        <f t="shared" si="10"/>
        <v>0.33095450490633366</v>
      </c>
      <c r="H28" s="2" t="s">
        <v>13</v>
      </c>
      <c r="I28" s="25">
        <f t="shared" si="10"/>
        <v>0.82634730538922152</v>
      </c>
      <c r="J28" s="26">
        <f t="shared" si="10"/>
        <v>0.39468196037539105</v>
      </c>
    </row>
    <row r="29" spans="1:10" ht="31.5" customHeight="1" x14ac:dyDescent="0.25">
      <c r="A29" s="235" t="s">
        <v>126</v>
      </c>
      <c r="B29" s="211" t="s">
        <v>10</v>
      </c>
      <c r="C29" s="212" t="s">
        <v>11</v>
      </c>
      <c r="D29" s="212">
        <v>0</v>
      </c>
      <c r="E29" s="212">
        <v>95</v>
      </c>
      <c r="F29" s="212">
        <v>65</v>
      </c>
      <c r="G29" s="212">
        <v>52</v>
      </c>
      <c r="H29" s="44" t="s">
        <v>11</v>
      </c>
      <c r="I29" s="213">
        <v>29</v>
      </c>
      <c r="J29" s="214">
        <f>SUM(C29:I29)</f>
        <v>241</v>
      </c>
    </row>
    <row r="30" spans="1:10" ht="31.5" customHeight="1" x14ac:dyDescent="0.25">
      <c r="A30" s="235"/>
      <c r="B30" s="210" t="s">
        <v>115</v>
      </c>
      <c r="C30" s="24" t="s">
        <v>13</v>
      </c>
      <c r="D30" s="24">
        <f t="shared" ref="D30:J30" si="11">D29/D$42</f>
        <v>0</v>
      </c>
      <c r="E30" s="24">
        <f t="shared" si="11"/>
        <v>0.5</v>
      </c>
      <c r="F30" s="24">
        <f t="shared" si="11"/>
        <v>0.73863636363636365</v>
      </c>
      <c r="G30" s="24">
        <f t="shared" si="11"/>
        <v>4.63871543264942E-2</v>
      </c>
      <c r="H30" s="2" t="s">
        <v>13</v>
      </c>
      <c r="I30" s="25">
        <f t="shared" si="11"/>
        <v>0.17365269461077845</v>
      </c>
      <c r="J30" s="26">
        <f t="shared" si="11"/>
        <v>0.1256517205422315</v>
      </c>
    </row>
    <row r="31" spans="1:10" ht="31.5" customHeight="1" x14ac:dyDescent="0.25">
      <c r="A31" s="235" t="s">
        <v>127</v>
      </c>
      <c r="B31" s="211" t="s">
        <v>10</v>
      </c>
      <c r="C31" s="212" t="s">
        <v>11</v>
      </c>
      <c r="D31" s="212">
        <v>5</v>
      </c>
      <c r="E31" s="212">
        <v>43</v>
      </c>
      <c r="F31" s="212">
        <v>0</v>
      </c>
      <c r="G31" s="212">
        <v>59</v>
      </c>
      <c r="H31" s="44" t="s">
        <v>11</v>
      </c>
      <c r="I31" s="213">
        <v>37</v>
      </c>
      <c r="J31" s="214">
        <f>SUM(C31:I31)</f>
        <v>144</v>
      </c>
    </row>
    <row r="32" spans="1:10" ht="31.5" customHeight="1" x14ac:dyDescent="0.25">
      <c r="A32" s="235"/>
      <c r="B32" s="210" t="s">
        <v>115</v>
      </c>
      <c r="C32" s="24" t="s">
        <v>13</v>
      </c>
      <c r="D32" s="24">
        <f t="shared" ref="D32:J32" si="12">D31/D$42</f>
        <v>1.4204545454545454E-2</v>
      </c>
      <c r="E32" s="24">
        <f t="shared" si="12"/>
        <v>0.22631578947368422</v>
      </c>
      <c r="F32" s="24">
        <f t="shared" si="12"/>
        <v>0</v>
      </c>
      <c r="G32" s="24">
        <f t="shared" si="12"/>
        <v>5.2631578947368418E-2</v>
      </c>
      <c r="H32" s="2" t="s">
        <v>13</v>
      </c>
      <c r="I32" s="25">
        <f t="shared" si="12"/>
        <v>0.22155688622754491</v>
      </c>
      <c r="J32" s="26">
        <f t="shared" si="12"/>
        <v>7.5078206465067784E-2</v>
      </c>
    </row>
    <row r="33" spans="1:10" ht="31.5" customHeight="1" x14ac:dyDescent="0.25">
      <c r="A33" s="235" t="s">
        <v>128</v>
      </c>
      <c r="B33" s="211" t="s">
        <v>10</v>
      </c>
      <c r="C33" s="212" t="s">
        <v>11</v>
      </c>
      <c r="D33" s="212">
        <v>5</v>
      </c>
      <c r="E33" s="212">
        <v>14</v>
      </c>
      <c r="F33" s="212">
        <v>8</v>
      </c>
      <c r="G33" s="212">
        <v>29</v>
      </c>
      <c r="H33" s="44" t="s">
        <v>11</v>
      </c>
      <c r="I33" s="213">
        <v>57</v>
      </c>
      <c r="J33" s="214">
        <f>SUM(C33:I33)</f>
        <v>113</v>
      </c>
    </row>
    <row r="34" spans="1:10" ht="31.5" customHeight="1" x14ac:dyDescent="0.25">
      <c r="A34" s="235"/>
      <c r="B34" s="210" t="s">
        <v>115</v>
      </c>
      <c r="C34" s="24" t="s">
        <v>13</v>
      </c>
      <c r="D34" s="24">
        <f t="shared" ref="D34:J34" si="13">D33/D$42</f>
        <v>1.4204545454545454E-2</v>
      </c>
      <c r="E34" s="24">
        <f t="shared" si="13"/>
        <v>7.3684210526315783E-2</v>
      </c>
      <c r="F34" s="24">
        <f t="shared" si="13"/>
        <v>9.0909090909090912E-2</v>
      </c>
      <c r="G34" s="24">
        <f t="shared" si="13"/>
        <v>2.5869759143621766E-2</v>
      </c>
      <c r="H34" s="2" t="s">
        <v>13</v>
      </c>
      <c r="I34" s="25">
        <f t="shared" si="13"/>
        <v>0.3413173652694611</v>
      </c>
      <c r="J34" s="26">
        <f t="shared" si="13"/>
        <v>5.8915537017726796E-2</v>
      </c>
    </row>
    <row r="35" spans="1:10" ht="31.5" customHeight="1" x14ac:dyDescent="0.25">
      <c r="A35" s="235" t="s">
        <v>129</v>
      </c>
      <c r="B35" s="211" t="s">
        <v>10</v>
      </c>
      <c r="C35" s="212" t="s">
        <v>11</v>
      </c>
      <c r="D35" s="212">
        <v>0</v>
      </c>
      <c r="E35" s="212">
        <v>15</v>
      </c>
      <c r="F35" s="212">
        <v>0</v>
      </c>
      <c r="G35" s="212">
        <v>9</v>
      </c>
      <c r="H35" s="44" t="s">
        <v>11</v>
      </c>
      <c r="I35" s="213">
        <v>7</v>
      </c>
      <c r="J35" s="214">
        <f>SUM(C35:I35)</f>
        <v>31</v>
      </c>
    </row>
    <row r="36" spans="1:10" ht="31.5" customHeight="1" x14ac:dyDescent="0.25">
      <c r="A36" s="235"/>
      <c r="B36" s="210" t="s">
        <v>115</v>
      </c>
      <c r="C36" s="24" t="s">
        <v>13</v>
      </c>
      <c r="D36" s="24">
        <f t="shared" ref="D36:J36" si="14">D35/D$42</f>
        <v>0</v>
      </c>
      <c r="E36" s="24">
        <f t="shared" si="14"/>
        <v>7.8947368421052627E-2</v>
      </c>
      <c r="F36" s="24">
        <f t="shared" si="14"/>
        <v>0</v>
      </c>
      <c r="G36" s="24">
        <f t="shared" si="14"/>
        <v>8.0285459411239962E-3</v>
      </c>
      <c r="H36" s="2" t="s">
        <v>13</v>
      </c>
      <c r="I36" s="25">
        <f t="shared" si="14"/>
        <v>4.1916167664670656E-2</v>
      </c>
      <c r="J36" s="26">
        <f t="shared" si="14"/>
        <v>1.6162669447340981E-2</v>
      </c>
    </row>
    <row r="37" spans="1:10" ht="27" customHeight="1" x14ac:dyDescent="0.25">
      <c r="A37" s="235" t="s">
        <v>130</v>
      </c>
      <c r="B37" s="211" t="s">
        <v>10</v>
      </c>
      <c r="C37" s="212" t="s">
        <v>11</v>
      </c>
      <c r="D37" s="212">
        <v>0</v>
      </c>
      <c r="E37" s="212">
        <v>20</v>
      </c>
      <c r="F37" s="212">
        <v>0</v>
      </c>
      <c r="G37" s="212">
        <v>10</v>
      </c>
      <c r="H37" s="44" t="s">
        <v>11</v>
      </c>
      <c r="I37" s="213">
        <v>4</v>
      </c>
      <c r="J37" s="214">
        <f>SUM(C37:I37)</f>
        <v>34</v>
      </c>
    </row>
    <row r="38" spans="1:10" ht="27" customHeight="1" x14ac:dyDescent="0.25">
      <c r="A38" s="235"/>
      <c r="B38" s="210" t="s">
        <v>115</v>
      </c>
      <c r="C38" s="24" t="s">
        <v>13</v>
      </c>
      <c r="D38" s="24">
        <f t="shared" ref="D38:J38" si="15">D37/D$42</f>
        <v>0</v>
      </c>
      <c r="E38" s="24">
        <f t="shared" si="15"/>
        <v>0.10526315789473684</v>
      </c>
      <c r="F38" s="24">
        <f t="shared" si="15"/>
        <v>0</v>
      </c>
      <c r="G38" s="24">
        <f t="shared" si="15"/>
        <v>8.9206066012488851E-3</v>
      </c>
      <c r="H38" s="2" t="s">
        <v>13</v>
      </c>
      <c r="I38" s="25">
        <f t="shared" si="15"/>
        <v>2.3952095808383235E-2</v>
      </c>
      <c r="J38" s="26">
        <f t="shared" si="15"/>
        <v>1.7726798748696558E-2</v>
      </c>
    </row>
    <row r="39" spans="1:10" ht="27" customHeight="1" x14ac:dyDescent="0.25">
      <c r="A39" s="235" t="s">
        <v>154</v>
      </c>
      <c r="B39" s="211" t="s">
        <v>10</v>
      </c>
      <c r="C39" s="212" t="s">
        <v>11</v>
      </c>
      <c r="D39" s="212">
        <v>329</v>
      </c>
      <c r="E39" s="212">
        <v>59</v>
      </c>
      <c r="F39" s="212">
        <v>0</v>
      </c>
      <c r="G39" s="212">
        <v>102</v>
      </c>
      <c r="H39" s="44" t="s">
        <v>11</v>
      </c>
      <c r="I39" s="213">
        <v>32</v>
      </c>
      <c r="J39" s="214">
        <f>SUM(C39:I39)</f>
        <v>522</v>
      </c>
    </row>
    <row r="40" spans="1:10" ht="27" customHeight="1" thickBot="1" x14ac:dyDescent="0.3">
      <c r="A40" s="237"/>
      <c r="B40" s="218" t="s">
        <v>115</v>
      </c>
      <c r="C40" s="27" t="s">
        <v>13</v>
      </c>
      <c r="D40" s="27">
        <f t="shared" ref="D40:J40" si="16">D39/D$42</f>
        <v>0.93465909090909094</v>
      </c>
      <c r="E40" s="27">
        <f t="shared" si="16"/>
        <v>0.31052631578947371</v>
      </c>
      <c r="F40" s="27">
        <f t="shared" si="16"/>
        <v>0</v>
      </c>
      <c r="G40" s="27">
        <f t="shared" si="16"/>
        <v>9.0990187332738628E-2</v>
      </c>
      <c r="H40" s="28" t="s">
        <v>13</v>
      </c>
      <c r="I40" s="29">
        <f t="shared" si="16"/>
        <v>0.19161676646706588</v>
      </c>
      <c r="J40" s="30">
        <f t="shared" si="16"/>
        <v>0.2721584984358707</v>
      </c>
    </row>
    <row r="41" spans="1:10" ht="31.5" customHeight="1" thickBot="1" x14ac:dyDescent="0.3">
      <c r="A41" s="50"/>
      <c r="B41" s="74"/>
      <c r="C41" s="31"/>
      <c r="D41" s="31"/>
      <c r="E41" s="31"/>
      <c r="F41" s="31"/>
      <c r="G41" s="31"/>
      <c r="H41" s="31"/>
      <c r="I41" s="31"/>
      <c r="J41" s="31"/>
    </row>
    <row r="42" spans="1:10" ht="48" customHeight="1" thickBot="1" x14ac:dyDescent="0.3">
      <c r="A42" s="146" t="s">
        <v>131</v>
      </c>
      <c r="B42" s="58" t="s">
        <v>10</v>
      </c>
      <c r="C42" s="59" t="s">
        <v>11</v>
      </c>
      <c r="D42" s="59">
        <v>352</v>
      </c>
      <c r="E42" s="59">
        <v>190</v>
      </c>
      <c r="F42" s="59">
        <v>88</v>
      </c>
      <c r="G42" s="59">
        <v>1121</v>
      </c>
      <c r="H42" s="59" t="s">
        <v>11</v>
      </c>
      <c r="I42" s="219">
        <v>167</v>
      </c>
      <c r="J42" s="61">
        <f>SUM(C42:I42)</f>
        <v>1918</v>
      </c>
    </row>
    <row r="43" spans="1:10" ht="16.5" customHeight="1" thickBot="1" x14ac:dyDescent="0.3">
      <c r="A43" s="220"/>
      <c r="B43" s="221"/>
      <c r="C43" s="93"/>
      <c r="D43" s="93"/>
      <c r="E43" s="93"/>
      <c r="F43" s="93"/>
      <c r="G43" s="93"/>
      <c r="H43" s="93"/>
      <c r="I43" s="93"/>
      <c r="J43" s="93"/>
    </row>
    <row r="44" spans="1:10" ht="39" customHeight="1" thickBot="1" x14ac:dyDescent="0.3">
      <c r="A44" s="127" t="s">
        <v>27</v>
      </c>
      <c r="B44" s="37" t="s">
        <v>10</v>
      </c>
      <c r="C44" s="222" t="s">
        <v>11</v>
      </c>
      <c r="D44" s="222">
        <f t="shared" ref="D44:I44" si="17">+D45-D42</f>
        <v>0</v>
      </c>
      <c r="E44" s="222">
        <f t="shared" si="17"/>
        <v>0</v>
      </c>
      <c r="F44" s="222">
        <f t="shared" si="17"/>
        <v>67</v>
      </c>
      <c r="G44" s="222">
        <f t="shared" si="17"/>
        <v>0</v>
      </c>
      <c r="H44" s="222" t="s">
        <v>11</v>
      </c>
      <c r="I44" s="222">
        <f t="shared" si="17"/>
        <v>0</v>
      </c>
      <c r="J44" s="136">
        <f>SUM(C44:I44)</f>
        <v>67</v>
      </c>
    </row>
    <row r="45" spans="1:10" ht="39" customHeight="1" thickBot="1" x14ac:dyDescent="0.3">
      <c r="A45" s="146" t="s">
        <v>28</v>
      </c>
      <c r="B45" s="58" t="s">
        <v>10</v>
      </c>
      <c r="C45" s="223" t="s">
        <v>11</v>
      </c>
      <c r="D45" s="224">
        <v>352</v>
      </c>
      <c r="E45" s="224">
        <v>190</v>
      </c>
      <c r="F45" s="224">
        <v>155</v>
      </c>
      <c r="G45" s="224">
        <v>1121</v>
      </c>
      <c r="H45" s="224" t="s">
        <v>11</v>
      </c>
      <c r="I45" s="225">
        <v>167</v>
      </c>
      <c r="J45" s="61">
        <f>SUM(C45:I45)</f>
        <v>1985</v>
      </c>
    </row>
    <row r="46" spans="1:10" ht="39" customHeight="1" thickBot="1" x14ac:dyDescent="0.3">
      <c r="A46" s="226"/>
      <c r="B46" s="51"/>
      <c r="C46" s="64"/>
      <c r="D46" s="64"/>
      <c r="E46" s="64"/>
      <c r="F46" s="64"/>
      <c r="G46" s="64"/>
      <c r="H46" s="64"/>
      <c r="I46" s="64"/>
      <c r="J46" s="64"/>
    </row>
    <row r="47" spans="1:10" ht="35.25" customHeight="1" x14ac:dyDescent="0.25">
      <c r="A47" s="233" t="s">
        <v>29</v>
      </c>
      <c r="B47" s="234"/>
      <c r="C47" s="202"/>
      <c r="D47" s="1"/>
      <c r="E47" s="1"/>
      <c r="F47" s="1"/>
      <c r="G47" s="1"/>
      <c r="H47" s="1"/>
      <c r="I47" s="1"/>
      <c r="J47" s="65"/>
    </row>
    <row r="48" spans="1:10" ht="35.25" customHeight="1" x14ac:dyDescent="0.25">
      <c r="A48" s="235" t="s">
        <v>30</v>
      </c>
      <c r="B48" s="321"/>
      <c r="C48" s="227">
        <v>0</v>
      </c>
      <c r="D48" s="67">
        <v>1</v>
      </c>
      <c r="E48" s="67">
        <v>2</v>
      </c>
      <c r="F48" s="67">
        <v>1</v>
      </c>
      <c r="G48" s="67">
        <v>3</v>
      </c>
      <c r="H48" s="67">
        <v>0</v>
      </c>
      <c r="I48" s="67">
        <v>1</v>
      </c>
      <c r="J48" s="68">
        <f>SUM(C48:I48)</f>
        <v>8</v>
      </c>
    </row>
    <row r="49" spans="1:10" ht="35.25" customHeight="1" thickBot="1" x14ac:dyDescent="0.3">
      <c r="A49" s="237" t="s">
        <v>31</v>
      </c>
      <c r="B49" s="318"/>
      <c r="C49" s="228">
        <v>0</v>
      </c>
      <c r="D49" s="70">
        <v>4</v>
      </c>
      <c r="E49" s="70">
        <v>2</v>
      </c>
      <c r="F49" s="70">
        <v>2</v>
      </c>
      <c r="G49" s="70">
        <v>3</v>
      </c>
      <c r="H49" s="70">
        <v>0</v>
      </c>
      <c r="I49" s="71">
        <v>1</v>
      </c>
      <c r="J49" s="72">
        <f>SUM(C49:I49)</f>
        <v>12</v>
      </c>
    </row>
    <row r="50" spans="1:10" ht="21.75" customHeight="1" x14ac:dyDescent="0.25">
      <c r="A50" s="73" t="s">
        <v>32</v>
      </c>
      <c r="B50" s="50"/>
      <c r="C50" s="73"/>
      <c r="D50" s="73"/>
      <c r="E50" s="73"/>
      <c r="F50" s="73"/>
      <c r="G50" s="73"/>
      <c r="H50" s="73"/>
      <c r="I50" s="73"/>
      <c r="J50" s="73"/>
    </row>
    <row r="51" spans="1:10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3"/>
    </row>
    <row r="52" spans="1:10" ht="69" customHeight="1" x14ac:dyDescent="0.25">
      <c r="A52" s="257" t="s">
        <v>132</v>
      </c>
      <c r="B52" s="257"/>
      <c r="C52" s="257"/>
      <c r="D52" s="257"/>
      <c r="E52" s="257"/>
      <c r="F52" s="257"/>
      <c r="G52" s="257"/>
      <c r="H52" s="257"/>
      <c r="I52" s="257"/>
      <c r="J52" s="257"/>
    </row>
    <row r="53" spans="1:10" s="73" customFormat="1" ht="40.15" customHeight="1" x14ac:dyDescent="0.25">
      <c r="A53" s="319" t="s">
        <v>155</v>
      </c>
      <c r="B53" s="320"/>
      <c r="C53" s="320"/>
      <c r="D53" s="320"/>
      <c r="E53" s="320"/>
      <c r="F53" s="320"/>
      <c r="G53" s="320"/>
      <c r="H53" s="320"/>
      <c r="I53" s="320"/>
      <c r="J53" s="320"/>
    </row>
    <row r="54" spans="1:10" s="73" customFormat="1" ht="51.6" customHeight="1" x14ac:dyDescent="0.25">
      <c r="A54" s="319" t="s">
        <v>156</v>
      </c>
      <c r="B54" s="320"/>
      <c r="C54" s="320"/>
      <c r="D54" s="320"/>
      <c r="E54" s="320"/>
      <c r="F54" s="320"/>
      <c r="G54" s="320"/>
      <c r="H54" s="320"/>
      <c r="I54" s="320"/>
      <c r="J54" s="320"/>
    </row>
    <row r="55" spans="1:10" ht="59.45" customHeight="1" x14ac:dyDescent="0.25">
      <c r="A55" s="257" t="s">
        <v>157</v>
      </c>
      <c r="B55" s="257"/>
      <c r="C55" s="257"/>
      <c r="D55" s="257"/>
      <c r="E55" s="257"/>
      <c r="F55" s="257"/>
      <c r="G55" s="257"/>
      <c r="H55" s="257"/>
      <c r="I55" s="257"/>
      <c r="J55" s="257"/>
    </row>
  </sheetData>
  <mergeCells count="29">
    <mergeCell ref="A19:A20"/>
    <mergeCell ref="A1:J1"/>
    <mergeCell ref="A2:J2"/>
    <mergeCell ref="A3:B4"/>
    <mergeCell ref="C3:J3"/>
    <mergeCell ref="A5:A6"/>
    <mergeCell ref="A7:A8"/>
    <mergeCell ref="A9:A10"/>
    <mergeCell ref="A11:A12"/>
    <mergeCell ref="A13:A14"/>
    <mergeCell ref="A15:A16"/>
    <mergeCell ref="A17:A18"/>
    <mergeCell ref="A48:B48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7:B47"/>
    <mergeCell ref="A49:B49"/>
    <mergeCell ref="A52:J52"/>
    <mergeCell ref="A53:J53"/>
    <mergeCell ref="A54:J54"/>
    <mergeCell ref="A55:J55"/>
  </mergeCells>
  <pageMargins left="0.70866141732283472" right="0.70866141732283472" top="0.74803149606299213" bottom="0.74803149606299213" header="0.31496062992125984" footer="0.31496062992125984"/>
  <pageSetup paperSize="8" scale="41" orientation="portrait" r:id="rId1"/>
  <headerFooter>
    <oddFooter>&amp;L&amp;F&amp;C&amp;A&amp;R&amp;P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C88F2-CDED-4D4F-94AF-6EC07D79043A}">
  <sheetPr>
    <tabColor rgb="FF00FF00"/>
    <pageSetUpPr fitToPage="1"/>
  </sheetPr>
  <dimension ref="A1:J17"/>
  <sheetViews>
    <sheetView zoomScale="68" zoomScaleNormal="68" workbookViewId="0"/>
  </sheetViews>
  <sheetFormatPr baseColWidth="10" defaultRowHeight="15" x14ac:dyDescent="0.25"/>
  <cols>
    <col min="1" max="1" width="34.28515625" customWidth="1"/>
    <col min="2" max="2" width="10.5703125" customWidth="1"/>
    <col min="3" max="4" width="23" customWidth="1"/>
    <col min="5" max="5" width="27.5703125" customWidth="1"/>
    <col min="6" max="10" width="23" customWidth="1"/>
  </cols>
  <sheetData>
    <row r="1" spans="1:10" ht="46.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</row>
    <row r="2" spans="1:10" ht="46.5" customHeight="1" x14ac:dyDescent="0.25">
      <c r="A2" s="251" t="s">
        <v>105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0" ht="51.75" customHeight="1" thickBot="1" x14ac:dyDescent="0.3">
      <c r="A3" s="251" t="s">
        <v>138</v>
      </c>
      <c r="B3" s="251"/>
      <c r="C3" s="252"/>
      <c r="D3" s="252"/>
      <c r="E3" s="252"/>
      <c r="F3" s="252"/>
      <c r="G3" s="252"/>
      <c r="H3" s="252"/>
      <c r="I3" s="252"/>
      <c r="J3" s="252"/>
    </row>
    <row r="4" spans="1:10" ht="48" customHeight="1" thickBot="1" x14ac:dyDescent="0.3">
      <c r="A4" s="242" t="s">
        <v>106</v>
      </c>
      <c r="B4" s="243"/>
      <c r="C4" s="246" t="s">
        <v>2</v>
      </c>
      <c r="D4" s="246"/>
      <c r="E4" s="246"/>
      <c r="F4" s="246"/>
      <c r="G4" s="246"/>
      <c r="H4" s="246"/>
      <c r="I4" s="246"/>
      <c r="J4" s="247"/>
    </row>
    <row r="5" spans="1:10" ht="25.5" customHeight="1" thickBot="1" x14ac:dyDescent="0.3">
      <c r="A5" s="244"/>
      <c r="B5" s="245"/>
      <c r="C5" s="32" t="s">
        <v>3</v>
      </c>
      <c r="D5" s="34" t="s">
        <v>4</v>
      </c>
      <c r="E5" s="33" t="s">
        <v>68</v>
      </c>
      <c r="F5" s="34" t="s">
        <v>69</v>
      </c>
      <c r="G5" s="33" t="s">
        <v>5</v>
      </c>
      <c r="H5" s="33" t="s">
        <v>6</v>
      </c>
      <c r="I5" s="35" t="s">
        <v>7</v>
      </c>
      <c r="J5" s="36" t="s">
        <v>8</v>
      </c>
    </row>
    <row r="6" spans="1:10" ht="25.5" customHeight="1" x14ac:dyDescent="0.25">
      <c r="A6" s="253" t="s">
        <v>107</v>
      </c>
      <c r="B6" s="37" t="s">
        <v>10</v>
      </c>
      <c r="C6" s="76" t="s">
        <v>11</v>
      </c>
      <c r="D6" s="76" t="s">
        <v>100</v>
      </c>
      <c r="E6" s="76">
        <v>0</v>
      </c>
      <c r="F6" s="76">
        <v>0</v>
      </c>
      <c r="G6" s="76">
        <v>7</v>
      </c>
      <c r="H6" s="76" t="s">
        <v>11</v>
      </c>
      <c r="I6" s="77">
        <v>1</v>
      </c>
      <c r="J6" s="65">
        <f>SUM(C6:I6)</f>
        <v>8</v>
      </c>
    </row>
    <row r="7" spans="1:10" ht="25.5" customHeight="1" x14ac:dyDescent="0.25">
      <c r="A7" s="235"/>
      <c r="B7" s="78" t="s">
        <v>12</v>
      </c>
      <c r="C7" s="79" t="s">
        <v>13</v>
      </c>
      <c r="D7" s="80" t="s">
        <v>13</v>
      </c>
      <c r="E7" s="80" t="s">
        <v>13</v>
      </c>
      <c r="F7" s="80" t="s">
        <v>13</v>
      </c>
      <c r="G7" s="80">
        <f t="shared" ref="G7" si="0">G6/G$10</f>
        <v>1</v>
      </c>
      <c r="H7" s="79" t="s">
        <v>13</v>
      </c>
      <c r="I7" s="81" t="s">
        <v>13</v>
      </c>
      <c r="J7" s="7">
        <f>J6/J$10</f>
        <v>0.1</v>
      </c>
    </row>
    <row r="8" spans="1:10" ht="25.5" customHeight="1" x14ac:dyDescent="0.25">
      <c r="A8" s="235" t="s">
        <v>108</v>
      </c>
      <c r="B8" s="82" t="s">
        <v>10</v>
      </c>
      <c r="C8" s="83" t="s">
        <v>11</v>
      </c>
      <c r="D8" s="83" t="s">
        <v>100</v>
      </c>
      <c r="E8" s="83">
        <v>72</v>
      </c>
      <c r="F8" s="83">
        <v>0</v>
      </c>
      <c r="G8" s="83">
        <v>0</v>
      </c>
      <c r="H8" s="83" t="s">
        <v>11</v>
      </c>
      <c r="I8" s="84">
        <v>0</v>
      </c>
      <c r="J8" s="85">
        <f>SUM(C8:I8)</f>
        <v>72</v>
      </c>
    </row>
    <row r="9" spans="1:10" ht="25.5" customHeight="1" x14ac:dyDescent="0.25">
      <c r="A9" s="235"/>
      <c r="B9" s="78" t="s">
        <v>12</v>
      </c>
      <c r="C9" s="41" t="s">
        <v>13</v>
      </c>
      <c r="D9" s="41" t="s">
        <v>13</v>
      </c>
      <c r="E9" s="41" t="s">
        <v>13</v>
      </c>
      <c r="F9" s="41" t="s">
        <v>13</v>
      </c>
      <c r="G9" s="41">
        <f>G8/G$10</f>
        <v>0</v>
      </c>
      <c r="H9" s="41" t="s">
        <v>13</v>
      </c>
      <c r="I9" s="86" t="s">
        <v>13</v>
      </c>
      <c r="J9" s="4">
        <f>J8/J$10</f>
        <v>0.9</v>
      </c>
    </row>
    <row r="10" spans="1:10" ht="25.5" customHeight="1" x14ac:dyDescent="0.25">
      <c r="A10" s="249" t="s">
        <v>109</v>
      </c>
      <c r="B10" s="82" t="s">
        <v>10</v>
      </c>
      <c r="C10" s="46" t="s">
        <v>11</v>
      </c>
      <c r="D10" s="46" t="s">
        <v>100</v>
      </c>
      <c r="E10" s="46">
        <f t="shared" ref="E10:I10" si="1">E6+E8</f>
        <v>72</v>
      </c>
      <c r="F10" s="46">
        <f t="shared" si="1"/>
        <v>0</v>
      </c>
      <c r="G10" s="46">
        <f t="shared" si="1"/>
        <v>7</v>
      </c>
      <c r="H10" s="46" t="s">
        <v>11</v>
      </c>
      <c r="I10" s="87">
        <f t="shared" si="1"/>
        <v>1</v>
      </c>
      <c r="J10" s="88">
        <f>SUM(C10:I10)</f>
        <v>80</v>
      </c>
    </row>
    <row r="11" spans="1:10" ht="39.75" customHeight="1" thickBot="1" x14ac:dyDescent="0.3">
      <c r="A11" s="250"/>
      <c r="B11" s="89" t="s">
        <v>12</v>
      </c>
      <c r="C11" s="8" t="s">
        <v>13</v>
      </c>
      <c r="D11" s="90" t="s">
        <v>13</v>
      </c>
      <c r="E11" s="90" t="s">
        <v>13</v>
      </c>
      <c r="F11" s="90" t="s">
        <v>13</v>
      </c>
      <c r="G11" s="90">
        <f t="shared" ref="G11" si="2">G10/G$10</f>
        <v>1</v>
      </c>
      <c r="H11" s="8" t="s">
        <v>13</v>
      </c>
      <c r="I11" s="91" t="s">
        <v>13</v>
      </c>
      <c r="J11" s="10">
        <f t="shared" ref="J11" si="3">J10/J$10</f>
        <v>1</v>
      </c>
    </row>
    <row r="12" spans="1:10" ht="39" customHeight="1" thickBot="1" x14ac:dyDescent="0.3">
      <c r="A12" s="50"/>
      <c r="B12" s="51"/>
      <c r="C12" s="11"/>
      <c r="D12" s="11"/>
      <c r="E12" s="11"/>
      <c r="F12" s="11"/>
      <c r="G12" s="92"/>
      <c r="H12" s="92"/>
      <c r="I12" s="11"/>
      <c r="J12" s="11"/>
    </row>
    <row r="13" spans="1:10" ht="39" customHeight="1" x14ac:dyDescent="0.25">
      <c r="A13" s="233" t="s">
        <v>29</v>
      </c>
      <c r="B13" s="234"/>
      <c r="C13" s="234"/>
      <c r="D13" s="1"/>
      <c r="E13" s="1"/>
      <c r="F13" s="1"/>
      <c r="G13" s="1"/>
      <c r="H13" s="1"/>
      <c r="I13" s="1"/>
      <c r="J13" s="65"/>
    </row>
    <row r="14" spans="1:10" ht="39" customHeight="1" x14ac:dyDescent="0.25">
      <c r="A14" s="235" t="s">
        <v>30</v>
      </c>
      <c r="B14" s="236"/>
      <c r="C14" s="66">
        <v>0</v>
      </c>
      <c r="D14" s="67">
        <v>0</v>
      </c>
      <c r="E14" s="67">
        <v>2</v>
      </c>
      <c r="F14" s="67">
        <v>2</v>
      </c>
      <c r="G14" s="67">
        <v>3</v>
      </c>
      <c r="H14" s="67">
        <v>0</v>
      </c>
      <c r="I14" s="67">
        <v>1</v>
      </c>
      <c r="J14" s="68">
        <f>SUM(C14:I14)</f>
        <v>8</v>
      </c>
    </row>
    <row r="15" spans="1:10" ht="31.5" customHeight="1" thickBot="1" x14ac:dyDescent="0.3">
      <c r="A15" s="237" t="s">
        <v>31</v>
      </c>
      <c r="B15" s="238"/>
      <c r="C15" s="69">
        <v>0</v>
      </c>
      <c r="D15" s="70">
        <v>4</v>
      </c>
      <c r="E15" s="70">
        <v>2</v>
      </c>
      <c r="F15" s="70">
        <v>2</v>
      </c>
      <c r="G15" s="70">
        <v>3</v>
      </c>
      <c r="H15" s="70">
        <v>0</v>
      </c>
      <c r="I15" s="71">
        <v>1</v>
      </c>
      <c r="J15" s="72">
        <f>SUM(C15:I15)</f>
        <v>12</v>
      </c>
    </row>
    <row r="16" spans="1:10" ht="16.5" customHeight="1" x14ac:dyDescent="0.25">
      <c r="A16" s="73" t="s">
        <v>32</v>
      </c>
      <c r="B16" s="74"/>
      <c r="C16" s="75"/>
      <c r="D16" s="75"/>
      <c r="E16" s="75"/>
      <c r="F16" s="75"/>
      <c r="G16" s="75"/>
      <c r="H16" s="75"/>
      <c r="I16" s="75"/>
      <c r="J16" s="75"/>
    </row>
    <row r="17" spans="1:10" s="23" customFormat="1" ht="32.25" customHeight="1" x14ac:dyDescent="0.25">
      <c r="A17" s="73"/>
      <c r="B17" s="74"/>
      <c r="C17" s="93"/>
      <c r="D17" s="93"/>
      <c r="E17" s="93"/>
      <c r="F17" s="93"/>
      <c r="G17" s="93"/>
      <c r="H17" s="93"/>
      <c r="I17" s="93"/>
      <c r="J17" s="93"/>
    </row>
  </sheetData>
  <mergeCells count="10">
    <mergeCell ref="A10:A11"/>
    <mergeCell ref="A13:C13"/>
    <mergeCell ref="A14:B14"/>
    <mergeCell ref="A15:B15"/>
    <mergeCell ref="A2:J2"/>
    <mergeCell ref="A3:J3"/>
    <mergeCell ref="A4:B5"/>
    <mergeCell ref="C4:J4"/>
    <mergeCell ref="A6:A7"/>
    <mergeCell ref="A8:A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&amp;L&amp;F&amp;C&amp;A&amp;R&amp;P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D1166-B5A4-4B55-A52A-B76B4FAC03FD}">
  <sheetPr>
    <tabColor rgb="FF00FF00"/>
    <pageSetUpPr fitToPage="1"/>
  </sheetPr>
  <dimension ref="A1:O26"/>
  <sheetViews>
    <sheetView zoomScale="60" zoomScaleNormal="60" workbookViewId="0">
      <selection sqref="A1:J1"/>
    </sheetView>
  </sheetViews>
  <sheetFormatPr baseColWidth="10" defaultRowHeight="15" x14ac:dyDescent="0.25"/>
  <cols>
    <col min="1" max="1" width="32.42578125" customWidth="1"/>
    <col min="2" max="2" width="13.28515625" customWidth="1"/>
    <col min="3" max="3" width="24.28515625" customWidth="1"/>
    <col min="4" max="4" width="20.7109375" customWidth="1"/>
    <col min="5" max="5" width="29.85546875" customWidth="1"/>
    <col min="6" max="6" width="23.28515625" customWidth="1"/>
    <col min="7" max="7" width="22" customWidth="1"/>
    <col min="8" max="8" width="26.42578125" customWidth="1"/>
    <col min="9" max="9" width="27.42578125" customWidth="1"/>
    <col min="10" max="10" width="23.7109375" customWidth="1"/>
  </cols>
  <sheetData>
    <row r="1" spans="1:15" ht="51.75" customHeight="1" x14ac:dyDescent="0.25">
      <c r="A1" s="240" t="s">
        <v>95</v>
      </c>
      <c r="B1" s="240"/>
      <c r="C1" s="240"/>
      <c r="D1" s="240"/>
      <c r="E1" s="240"/>
      <c r="F1" s="240"/>
      <c r="G1" s="240"/>
      <c r="H1" s="240"/>
      <c r="I1" s="240"/>
      <c r="J1" s="240"/>
      <c r="K1" s="73"/>
      <c r="L1" s="73"/>
      <c r="M1" s="73"/>
      <c r="N1" s="73"/>
      <c r="O1" s="73"/>
    </row>
    <row r="2" spans="1:15" ht="45" customHeight="1" thickBot="1" x14ac:dyDescent="0.3">
      <c r="A2" s="240" t="s">
        <v>137</v>
      </c>
      <c r="B2" s="240"/>
      <c r="C2" s="241"/>
      <c r="D2" s="241"/>
      <c r="E2" s="241"/>
      <c r="F2" s="241"/>
      <c r="G2" s="241"/>
      <c r="H2" s="241"/>
      <c r="I2" s="241"/>
      <c r="J2" s="241"/>
      <c r="K2" s="73"/>
      <c r="L2" s="73"/>
      <c r="M2" s="73"/>
      <c r="N2" s="73"/>
      <c r="O2" s="73"/>
    </row>
    <row r="3" spans="1:15" ht="51.75" customHeight="1" thickBot="1" x14ac:dyDescent="0.3">
      <c r="A3" s="242" t="s">
        <v>96</v>
      </c>
      <c r="B3" s="243"/>
      <c r="C3" s="258" t="s">
        <v>2</v>
      </c>
      <c r="D3" s="246"/>
      <c r="E3" s="246"/>
      <c r="F3" s="246"/>
      <c r="G3" s="246"/>
      <c r="H3" s="246"/>
      <c r="I3" s="246"/>
      <c r="J3" s="247"/>
      <c r="K3" s="73"/>
      <c r="L3" s="73"/>
      <c r="M3" s="73"/>
      <c r="N3" s="73"/>
      <c r="O3" s="73"/>
    </row>
    <row r="4" spans="1:15" ht="48" customHeight="1" thickBot="1" x14ac:dyDescent="0.3">
      <c r="A4" s="244"/>
      <c r="B4" s="245"/>
      <c r="C4" s="32" t="s">
        <v>3</v>
      </c>
      <c r="D4" s="33" t="s">
        <v>4</v>
      </c>
      <c r="E4" s="34" t="s">
        <v>68</v>
      </c>
      <c r="F4" s="34" t="s">
        <v>69</v>
      </c>
      <c r="G4" s="33" t="s">
        <v>5</v>
      </c>
      <c r="H4" s="33" t="s">
        <v>6</v>
      </c>
      <c r="I4" s="35" t="s">
        <v>7</v>
      </c>
      <c r="J4" s="36" t="s">
        <v>8</v>
      </c>
      <c r="K4" s="73"/>
      <c r="L4" s="73"/>
      <c r="M4" s="73"/>
      <c r="N4" s="73"/>
      <c r="O4" s="73"/>
    </row>
    <row r="5" spans="1:15" ht="25.5" customHeight="1" x14ac:dyDescent="0.25">
      <c r="A5" s="248" t="s">
        <v>77</v>
      </c>
      <c r="B5" s="37" t="s">
        <v>10</v>
      </c>
      <c r="C5" s="76" t="s">
        <v>11</v>
      </c>
      <c r="D5" s="76" t="s">
        <v>11</v>
      </c>
      <c r="E5" s="76">
        <v>25</v>
      </c>
      <c r="F5" s="76">
        <v>48</v>
      </c>
      <c r="G5" s="76">
        <v>469</v>
      </c>
      <c r="H5" s="76" t="s">
        <v>11</v>
      </c>
      <c r="I5" s="77">
        <v>31</v>
      </c>
      <c r="J5" s="94">
        <f>SUM(C5:I5)</f>
        <v>573</v>
      </c>
      <c r="K5" s="73"/>
      <c r="L5" s="73"/>
      <c r="M5" s="73"/>
      <c r="N5" s="73"/>
      <c r="O5" s="73"/>
    </row>
    <row r="6" spans="1:15" ht="25.5" customHeight="1" x14ac:dyDescent="0.25">
      <c r="A6" s="230"/>
      <c r="B6" s="78" t="s">
        <v>12</v>
      </c>
      <c r="C6" s="2" t="s">
        <v>13</v>
      </c>
      <c r="D6" s="2" t="s">
        <v>13</v>
      </c>
      <c r="E6" s="2">
        <f>E5/E$11</f>
        <v>0.48076923076923078</v>
      </c>
      <c r="F6" s="2">
        <f>F5/F$11</f>
        <v>0.71641791044776115</v>
      </c>
      <c r="G6" s="2">
        <f>G5/G$11</f>
        <v>0.54534883720930227</v>
      </c>
      <c r="H6" s="2" t="s">
        <v>13</v>
      </c>
      <c r="I6" s="3">
        <f>I5/I$11</f>
        <v>0.32631578947368423</v>
      </c>
      <c r="J6" s="42">
        <f>J5/J$11</f>
        <v>0.53351955307262566</v>
      </c>
      <c r="K6" s="73"/>
      <c r="L6" s="73"/>
      <c r="M6" s="73"/>
      <c r="N6" s="73"/>
      <c r="O6" s="73"/>
    </row>
    <row r="7" spans="1:15" ht="25.5" customHeight="1" x14ac:dyDescent="0.25">
      <c r="A7" s="229" t="s">
        <v>78</v>
      </c>
      <c r="B7" s="43" t="s">
        <v>10</v>
      </c>
      <c r="C7" s="38" t="s">
        <v>11</v>
      </c>
      <c r="D7" s="38" t="s">
        <v>11</v>
      </c>
      <c r="E7" s="38">
        <v>27</v>
      </c>
      <c r="F7" s="38">
        <v>19</v>
      </c>
      <c r="G7" s="38">
        <v>391</v>
      </c>
      <c r="H7" s="38" t="s">
        <v>11</v>
      </c>
      <c r="I7" s="84">
        <v>64</v>
      </c>
      <c r="J7" s="39">
        <f>SUM(C7:I7)</f>
        <v>501</v>
      </c>
      <c r="K7" s="73"/>
      <c r="L7" s="73"/>
      <c r="M7" s="73"/>
      <c r="N7" s="73"/>
      <c r="O7" s="73"/>
    </row>
    <row r="8" spans="1:15" ht="25.5" customHeight="1" x14ac:dyDescent="0.25">
      <c r="A8" s="230"/>
      <c r="B8" s="78" t="s">
        <v>12</v>
      </c>
      <c r="C8" s="2" t="s">
        <v>13</v>
      </c>
      <c r="D8" s="2" t="s">
        <v>13</v>
      </c>
      <c r="E8" s="2">
        <f>E7/E$11</f>
        <v>0.51923076923076927</v>
      </c>
      <c r="F8" s="2">
        <f>F7/F$11</f>
        <v>0.28358208955223879</v>
      </c>
      <c r="G8" s="2">
        <f>G7/G$11</f>
        <v>0.45465116279069767</v>
      </c>
      <c r="H8" s="2" t="s">
        <v>13</v>
      </c>
      <c r="I8" s="3">
        <f>I7/I$11</f>
        <v>0.67368421052631577</v>
      </c>
      <c r="J8" s="42">
        <f>J7/J$11</f>
        <v>0.46648044692737428</v>
      </c>
      <c r="K8" s="73"/>
      <c r="L8" s="73"/>
      <c r="M8" s="73"/>
      <c r="N8" s="73"/>
      <c r="O8" s="73"/>
    </row>
    <row r="9" spans="1:15" ht="25.5" customHeight="1" x14ac:dyDescent="0.25">
      <c r="A9" s="254" t="s">
        <v>97</v>
      </c>
      <c r="B9" s="82" t="s">
        <v>10</v>
      </c>
      <c r="C9" s="44" t="s">
        <v>11</v>
      </c>
      <c r="D9" s="44" t="s">
        <v>11</v>
      </c>
      <c r="E9" s="44">
        <v>0</v>
      </c>
      <c r="F9" s="44">
        <v>0</v>
      </c>
      <c r="G9" s="44">
        <v>0</v>
      </c>
      <c r="H9" s="44" t="s">
        <v>11</v>
      </c>
      <c r="I9" s="95">
        <v>0</v>
      </c>
      <c r="J9" s="45">
        <v>0</v>
      </c>
      <c r="K9" s="73"/>
      <c r="L9" s="73"/>
      <c r="M9" s="73"/>
      <c r="N9" s="73"/>
      <c r="O9" s="73"/>
    </row>
    <row r="10" spans="1:15" ht="25.5" customHeight="1" thickBot="1" x14ac:dyDescent="0.3">
      <c r="A10" s="255"/>
      <c r="B10" s="89" t="s">
        <v>12</v>
      </c>
      <c r="C10" s="28" t="s">
        <v>13</v>
      </c>
      <c r="D10" s="28" t="s">
        <v>13</v>
      </c>
      <c r="E10" s="28">
        <f>E9/E$11</f>
        <v>0</v>
      </c>
      <c r="F10" s="28">
        <f>F9/F$11</f>
        <v>0</v>
      </c>
      <c r="G10" s="28">
        <f>G9/G$11</f>
        <v>0</v>
      </c>
      <c r="H10" s="28" t="s">
        <v>13</v>
      </c>
      <c r="I10" s="96">
        <f>I9/I$11</f>
        <v>0</v>
      </c>
      <c r="J10" s="96">
        <f>J9/J$11</f>
        <v>0</v>
      </c>
      <c r="K10" s="73"/>
      <c r="L10" s="73"/>
      <c r="M10" s="73"/>
      <c r="N10" s="73"/>
      <c r="O10" s="73"/>
    </row>
    <row r="11" spans="1:15" ht="25.5" customHeight="1" x14ac:dyDescent="0.25">
      <c r="A11" s="242" t="s">
        <v>98</v>
      </c>
      <c r="B11" s="37" t="s">
        <v>10</v>
      </c>
      <c r="C11" s="97" t="s">
        <v>11</v>
      </c>
      <c r="D11" s="97" t="s">
        <v>11</v>
      </c>
      <c r="E11" s="97">
        <f>E5+E7+E9</f>
        <v>52</v>
      </c>
      <c r="F11" s="97">
        <f>F5+F7+F9</f>
        <v>67</v>
      </c>
      <c r="G11" s="97">
        <f>G5+G7+G9</f>
        <v>860</v>
      </c>
      <c r="H11" s="97" t="s">
        <v>11</v>
      </c>
      <c r="I11" s="98">
        <f>I5+I7+I9</f>
        <v>95</v>
      </c>
      <c r="J11" s="47">
        <f>J5+J7+J9</f>
        <v>1074</v>
      </c>
      <c r="K11" s="73"/>
      <c r="L11" s="73"/>
      <c r="M11" s="73"/>
      <c r="N11" s="73"/>
      <c r="O11" s="73"/>
    </row>
    <row r="12" spans="1:15" ht="25.5" customHeight="1" thickBot="1" x14ac:dyDescent="0.3">
      <c r="A12" s="256"/>
      <c r="B12" s="89" t="s">
        <v>12</v>
      </c>
      <c r="C12" s="8" t="s">
        <v>13</v>
      </c>
      <c r="D12" s="8" t="s">
        <v>13</v>
      </c>
      <c r="E12" s="8">
        <f t="shared" ref="E12:I12" si="0">E11/E$11</f>
        <v>1</v>
      </c>
      <c r="F12" s="8">
        <f t="shared" si="0"/>
        <v>1</v>
      </c>
      <c r="G12" s="8">
        <f t="shared" si="0"/>
        <v>1</v>
      </c>
      <c r="H12" s="8" t="s">
        <v>13</v>
      </c>
      <c r="I12" s="9">
        <f t="shared" si="0"/>
        <v>1</v>
      </c>
      <c r="J12" s="49">
        <f>J11/J$11</f>
        <v>1</v>
      </c>
      <c r="K12" s="73"/>
      <c r="L12" s="73"/>
      <c r="M12" s="73"/>
      <c r="N12" s="73"/>
      <c r="O12" s="73"/>
    </row>
    <row r="13" spans="1:15" ht="36" customHeight="1" thickBot="1" x14ac:dyDescent="0.3">
      <c r="A13" s="50"/>
      <c r="B13" s="51"/>
      <c r="C13" s="11"/>
      <c r="D13" s="11"/>
      <c r="E13" s="11"/>
      <c r="F13" s="11"/>
      <c r="G13" s="11"/>
      <c r="H13" s="11"/>
      <c r="I13" s="11"/>
      <c r="J13" s="11"/>
      <c r="K13" s="73"/>
      <c r="L13" s="73"/>
      <c r="M13" s="73"/>
      <c r="N13" s="73"/>
      <c r="O13" s="73"/>
    </row>
    <row r="14" spans="1:15" ht="41.25" customHeight="1" thickBot="1" x14ac:dyDescent="0.3">
      <c r="A14" s="99" t="s">
        <v>99</v>
      </c>
      <c r="B14" s="58" t="s">
        <v>10</v>
      </c>
      <c r="C14" s="100" t="s">
        <v>11</v>
      </c>
      <c r="D14" s="100">
        <v>183</v>
      </c>
      <c r="E14" s="100">
        <v>0</v>
      </c>
      <c r="F14" s="100">
        <v>0</v>
      </c>
      <c r="G14" s="100">
        <v>1</v>
      </c>
      <c r="H14" s="100"/>
      <c r="I14" s="101">
        <v>0</v>
      </c>
      <c r="J14" s="102">
        <f>SUM(C14:I14)</f>
        <v>184</v>
      </c>
      <c r="K14" s="73"/>
      <c r="L14" s="73"/>
      <c r="M14" s="73"/>
      <c r="N14" s="73"/>
      <c r="O14" s="73"/>
    </row>
    <row r="15" spans="1:15" ht="51" customHeight="1" thickBot="1" x14ac:dyDescent="0.3">
      <c r="A15" s="57" t="s">
        <v>101</v>
      </c>
      <c r="B15" s="58" t="s">
        <v>10</v>
      </c>
      <c r="C15" s="59" t="s">
        <v>11</v>
      </c>
      <c r="D15" s="59">
        <f>D14</f>
        <v>183</v>
      </c>
      <c r="E15" s="59">
        <f>E5+E7+E9+E14</f>
        <v>52</v>
      </c>
      <c r="F15" s="59">
        <f>F5+F7+F9+F14</f>
        <v>67</v>
      </c>
      <c r="G15" s="59">
        <f>G5+G7+G9+G14</f>
        <v>861</v>
      </c>
      <c r="H15" s="59" t="s">
        <v>11</v>
      </c>
      <c r="I15" s="60">
        <f>I5+I7+I9+I14</f>
        <v>95</v>
      </c>
      <c r="J15" s="61">
        <f>SUM(C15:I15)</f>
        <v>1258</v>
      </c>
      <c r="K15" s="73"/>
      <c r="L15" s="73"/>
      <c r="M15" s="73"/>
      <c r="N15" s="73"/>
      <c r="O15" s="73"/>
    </row>
    <row r="16" spans="1:15" ht="38.25" customHeight="1" thickBot="1" x14ac:dyDescent="0.3">
      <c r="A16" s="62"/>
      <c r="B16" s="51"/>
      <c r="C16" s="63"/>
      <c r="D16" s="63"/>
      <c r="E16" s="63"/>
      <c r="F16" s="63"/>
      <c r="G16" s="103"/>
      <c r="H16" s="63"/>
      <c r="I16" s="63"/>
      <c r="J16" s="64"/>
      <c r="K16" s="73"/>
      <c r="L16" s="73"/>
      <c r="M16" s="73"/>
      <c r="N16" s="73"/>
      <c r="O16" s="73"/>
    </row>
    <row r="17" spans="1:15" ht="51" customHeight="1" thickBot="1" x14ac:dyDescent="0.3">
      <c r="A17" s="57" t="s">
        <v>102</v>
      </c>
      <c r="B17" s="104" t="s">
        <v>81</v>
      </c>
      <c r="C17" s="105" t="s">
        <v>13</v>
      </c>
      <c r="D17" s="106">
        <f t="shared" ref="D17:J17" si="1">D15/D19</f>
        <v>0.51988636363636365</v>
      </c>
      <c r="E17" s="106">
        <f t="shared" si="1"/>
        <v>0.27368421052631581</v>
      </c>
      <c r="F17" s="106">
        <f t="shared" si="1"/>
        <v>0.43225806451612903</v>
      </c>
      <c r="G17" s="106">
        <f t="shared" si="1"/>
        <v>0.76806422836752897</v>
      </c>
      <c r="H17" s="105" t="s">
        <v>13</v>
      </c>
      <c r="I17" s="107">
        <f t="shared" si="1"/>
        <v>0.56886227544910184</v>
      </c>
      <c r="J17" s="108">
        <f t="shared" si="1"/>
        <v>0.63375314861460952</v>
      </c>
      <c r="K17" s="73"/>
      <c r="L17" s="73"/>
      <c r="M17" s="73"/>
      <c r="N17" s="73"/>
      <c r="O17" s="73"/>
    </row>
    <row r="18" spans="1:15" ht="37.5" customHeight="1" thickBot="1" x14ac:dyDescent="0.3">
      <c r="A18" s="50"/>
      <c r="B18" s="51"/>
      <c r="C18" s="11"/>
      <c r="D18" s="11"/>
      <c r="E18" s="11"/>
      <c r="F18" s="11"/>
      <c r="G18" s="11"/>
      <c r="H18" s="11"/>
      <c r="I18" s="11"/>
      <c r="J18" s="11"/>
      <c r="K18" s="73"/>
      <c r="L18" s="73"/>
      <c r="M18" s="73"/>
      <c r="N18" s="73"/>
      <c r="O18" s="73"/>
    </row>
    <row r="19" spans="1:15" ht="51" customHeight="1" thickBot="1" x14ac:dyDescent="0.3">
      <c r="A19" s="57" t="s">
        <v>103</v>
      </c>
      <c r="B19" s="58" t="s">
        <v>10</v>
      </c>
      <c r="C19" s="59" t="s">
        <v>11</v>
      </c>
      <c r="D19" s="59">
        <v>352</v>
      </c>
      <c r="E19" s="59">
        <v>190</v>
      </c>
      <c r="F19" s="59">
        <v>155</v>
      </c>
      <c r="G19" s="59">
        <v>1121</v>
      </c>
      <c r="H19" s="59" t="s">
        <v>11</v>
      </c>
      <c r="I19" s="60">
        <v>167</v>
      </c>
      <c r="J19" s="61">
        <f>SUM(C19:I19)</f>
        <v>1985</v>
      </c>
      <c r="K19" s="73"/>
      <c r="L19" s="73"/>
      <c r="M19" s="73"/>
      <c r="N19" s="73"/>
      <c r="O19" s="73"/>
    </row>
    <row r="20" spans="1:15" ht="57.75" customHeight="1" thickBo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</row>
    <row r="21" spans="1:15" ht="49.5" customHeight="1" x14ac:dyDescent="0.25">
      <c r="A21" s="233" t="s">
        <v>29</v>
      </c>
      <c r="B21" s="234"/>
      <c r="C21" s="234"/>
      <c r="D21" s="1"/>
      <c r="E21" s="1"/>
      <c r="F21" s="1"/>
      <c r="G21" s="1"/>
      <c r="H21" s="1"/>
      <c r="I21" s="1"/>
      <c r="J21" s="65"/>
      <c r="K21" s="73"/>
      <c r="L21" s="73"/>
      <c r="M21" s="73"/>
      <c r="N21" s="73"/>
      <c r="O21" s="73"/>
    </row>
    <row r="22" spans="1:15" ht="45" customHeight="1" x14ac:dyDescent="0.25">
      <c r="A22" s="235" t="s">
        <v>30</v>
      </c>
      <c r="B22" s="236"/>
      <c r="C22" s="66">
        <v>0</v>
      </c>
      <c r="D22" s="67">
        <v>1</v>
      </c>
      <c r="E22" s="67">
        <v>2</v>
      </c>
      <c r="F22" s="67">
        <v>2</v>
      </c>
      <c r="G22" s="67">
        <v>3</v>
      </c>
      <c r="H22" s="67">
        <v>0</v>
      </c>
      <c r="I22" s="67">
        <v>1</v>
      </c>
      <c r="J22" s="68">
        <f>SUM(C22:I22)</f>
        <v>9</v>
      </c>
      <c r="K22" s="73"/>
      <c r="L22" s="73"/>
      <c r="M22" s="73"/>
      <c r="N22" s="73"/>
      <c r="O22" s="73"/>
    </row>
    <row r="23" spans="1:15" ht="45" customHeight="1" thickBot="1" x14ac:dyDescent="0.3">
      <c r="A23" s="237" t="s">
        <v>31</v>
      </c>
      <c r="B23" s="238"/>
      <c r="C23" s="69">
        <v>0</v>
      </c>
      <c r="D23" s="70">
        <v>4</v>
      </c>
      <c r="E23" s="70">
        <v>2</v>
      </c>
      <c r="F23" s="70">
        <v>2</v>
      </c>
      <c r="G23" s="70">
        <v>3</v>
      </c>
      <c r="H23" s="70">
        <v>0</v>
      </c>
      <c r="I23" s="71">
        <v>1</v>
      </c>
      <c r="J23" s="72">
        <f>SUM(C23:I23)</f>
        <v>12</v>
      </c>
      <c r="K23" s="73"/>
      <c r="L23" s="73"/>
      <c r="M23" s="73"/>
      <c r="N23" s="73"/>
      <c r="O23" s="73"/>
    </row>
    <row r="24" spans="1:15" ht="31.5" customHeight="1" x14ac:dyDescent="0.25">
      <c r="A24" s="73" t="s">
        <v>32</v>
      </c>
      <c r="B24" s="74"/>
      <c r="C24" s="75"/>
      <c r="D24" s="75"/>
      <c r="E24" s="75"/>
      <c r="F24" s="75"/>
      <c r="G24" s="75"/>
      <c r="H24" s="75"/>
      <c r="I24" s="75"/>
      <c r="J24" s="75"/>
      <c r="K24" s="73"/>
      <c r="L24" s="73"/>
      <c r="M24" s="73"/>
      <c r="N24" s="73"/>
      <c r="O24" s="73"/>
    </row>
    <row r="25" spans="1:15" ht="16.5" customHeight="1" x14ac:dyDescent="0.25">
      <c r="A25" s="73"/>
      <c r="B25" s="74"/>
      <c r="C25" s="93"/>
      <c r="D25" s="93"/>
      <c r="E25" s="93"/>
      <c r="F25" s="93"/>
      <c r="G25" s="93"/>
      <c r="H25" s="93"/>
      <c r="I25" s="93"/>
      <c r="J25" s="93"/>
      <c r="K25" s="73"/>
      <c r="L25" s="73"/>
      <c r="M25" s="73"/>
      <c r="N25" s="73"/>
      <c r="O25" s="73"/>
    </row>
    <row r="26" spans="1:15" ht="45" customHeight="1" x14ac:dyDescent="0.25">
      <c r="A26" s="257" t="s">
        <v>104</v>
      </c>
      <c r="B26" s="257"/>
      <c r="C26" s="257"/>
      <c r="D26" s="257"/>
      <c r="E26" s="257"/>
      <c r="F26" s="257"/>
      <c r="G26" s="257"/>
      <c r="H26" s="257"/>
      <c r="I26" s="257"/>
      <c r="J26" s="257"/>
      <c r="K26" s="73"/>
      <c r="L26" s="73"/>
      <c r="M26" s="73"/>
      <c r="N26" s="73"/>
      <c r="O26" s="73"/>
    </row>
  </sheetData>
  <mergeCells count="12">
    <mergeCell ref="A26:J26"/>
    <mergeCell ref="A1:J1"/>
    <mergeCell ref="A2:J2"/>
    <mergeCell ref="A3:B4"/>
    <mergeCell ref="C3:J3"/>
    <mergeCell ref="A5:A6"/>
    <mergeCell ref="A7:A8"/>
    <mergeCell ref="A9:A10"/>
    <mergeCell ref="A11:A12"/>
    <mergeCell ref="A21:C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&amp;L&amp;F&amp;C&amp;A&amp;R&amp;P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DBD93-DC70-4015-BC9A-7D5B00900C51}">
  <sheetPr>
    <tabColor rgb="FF00FF00"/>
    <pageSetUpPr fitToPage="1"/>
  </sheetPr>
  <dimension ref="A1:AL41"/>
  <sheetViews>
    <sheetView zoomScale="60" zoomScaleNormal="60" zoomScaleSheetLayoutView="71" workbookViewId="0">
      <selection sqref="A1:Z1"/>
    </sheetView>
  </sheetViews>
  <sheetFormatPr baseColWidth="10" defaultColWidth="11.42578125" defaultRowHeight="15" x14ac:dyDescent="0.25"/>
  <cols>
    <col min="1" max="1" width="36.7109375" customWidth="1"/>
    <col min="2" max="2" width="9.42578125" customWidth="1"/>
    <col min="3" max="26" width="13.140625" customWidth="1"/>
  </cols>
  <sheetData>
    <row r="1" spans="1:38" ht="58.5" customHeight="1" x14ac:dyDescent="0.25">
      <c r="A1" s="286" t="s">
        <v>133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</row>
    <row r="2" spans="1:38" ht="32.25" thickBot="1" x14ac:dyDescent="0.3">
      <c r="A2" s="286" t="s">
        <v>139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</row>
    <row r="3" spans="1:38" ht="51.75" customHeight="1" thickBot="1" x14ac:dyDescent="0.3">
      <c r="A3" s="288" t="s">
        <v>76</v>
      </c>
      <c r="B3" s="289"/>
      <c r="C3" s="258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7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</row>
    <row r="4" spans="1:38" ht="66" customHeight="1" x14ac:dyDescent="0.25">
      <c r="A4" s="290"/>
      <c r="B4" s="291"/>
      <c r="C4" s="279" t="s">
        <v>3</v>
      </c>
      <c r="D4" s="282"/>
      <c r="E4" s="283"/>
      <c r="F4" s="279" t="s">
        <v>4</v>
      </c>
      <c r="G4" s="282"/>
      <c r="H4" s="283"/>
      <c r="I4" s="279" t="s">
        <v>68</v>
      </c>
      <c r="J4" s="282"/>
      <c r="K4" s="283"/>
      <c r="L4" s="279" t="s">
        <v>69</v>
      </c>
      <c r="M4" s="282"/>
      <c r="N4" s="283"/>
      <c r="O4" s="281" t="s">
        <v>5</v>
      </c>
      <c r="P4" s="282"/>
      <c r="Q4" s="283"/>
      <c r="R4" s="279" t="s">
        <v>6</v>
      </c>
      <c r="S4" s="282"/>
      <c r="T4" s="283"/>
      <c r="U4" s="281" t="s">
        <v>7</v>
      </c>
      <c r="V4" s="282"/>
      <c r="W4" s="283"/>
      <c r="X4" s="281" t="s">
        <v>8</v>
      </c>
      <c r="Y4" s="282"/>
      <c r="Z4" s="28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</row>
    <row r="5" spans="1:38" ht="48" customHeight="1" thickBot="1" x14ac:dyDescent="0.3">
      <c r="A5" s="292"/>
      <c r="B5" s="293"/>
      <c r="C5" s="109" t="s">
        <v>77</v>
      </c>
      <c r="D5" s="110" t="s">
        <v>78</v>
      </c>
      <c r="E5" s="111" t="s">
        <v>79</v>
      </c>
      <c r="F5" s="109" t="s">
        <v>77</v>
      </c>
      <c r="G5" s="110" t="s">
        <v>78</v>
      </c>
      <c r="H5" s="111" t="s">
        <v>79</v>
      </c>
      <c r="I5" s="109" t="s">
        <v>77</v>
      </c>
      <c r="J5" s="110" t="s">
        <v>78</v>
      </c>
      <c r="K5" s="111" t="s">
        <v>79</v>
      </c>
      <c r="L5" s="109" t="s">
        <v>77</v>
      </c>
      <c r="M5" s="110" t="s">
        <v>78</v>
      </c>
      <c r="N5" s="111" t="s">
        <v>79</v>
      </c>
      <c r="O5" s="109" t="s">
        <v>77</v>
      </c>
      <c r="P5" s="110" t="s">
        <v>78</v>
      </c>
      <c r="Q5" s="111" t="s">
        <v>79</v>
      </c>
      <c r="R5" s="109" t="s">
        <v>77</v>
      </c>
      <c r="S5" s="110" t="s">
        <v>78</v>
      </c>
      <c r="T5" s="111" t="s">
        <v>79</v>
      </c>
      <c r="U5" s="109" t="s">
        <v>77</v>
      </c>
      <c r="V5" s="110" t="s">
        <v>78</v>
      </c>
      <c r="W5" s="111" t="s">
        <v>79</v>
      </c>
      <c r="X5" s="109" t="s">
        <v>77</v>
      </c>
      <c r="Y5" s="110" t="s">
        <v>78</v>
      </c>
      <c r="Z5" s="111" t="s">
        <v>79</v>
      </c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</row>
    <row r="6" spans="1:38" ht="34.5" customHeight="1" x14ac:dyDescent="0.25">
      <c r="A6" s="284" t="s">
        <v>80</v>
      </c>
      <c r="B6" s="112" t="s">
        <v>35</v>
      </c>
      <c r="C6" s="113" t="s">
        <v>100</v>
      </c>
      <c r="D6" s="114" t="s">
        <v>100</v>
      </c>
      <c r="E6" s="115" t="s">
        <v>11</v>
      </c>
      <c r="F6" s="113" t="s">
        <v>100</v>
      </c>
      <c r="G6" s="114" t="s">
        <v>100</v>
      </c>
      <c r="H6" s="115" t="s">
        <v>11</v>
      </c>
      <c r="I6" s="113" t="s">
        <v>100</v>
      </c>
      <c r="J6" s="114" t="s">
        <v>100</v>
      </c>
      <c r="K6" s="115" t="s">
        <v>11</v>
      </c>
      <c r="L6" s="113">
        <v>0</v>
      </c>
      <c r="M6" s="114">
        <v>0</v>
      </c>
      <c r="N6" s="115">
        <f>L6+M6</f>
        <v>0</v>
      </c>
      <c r="O6" s="113">
        <v>6</v>
      </c>
      <c r="P6" s="114">
        <v>1</v>
      </c>
      <c r="Q6" s="115">
        <f>O6+P6</f>
        <v>7</v>
      </c>
      <c r="R6" s="113" t="s">
        <v>100</v>
      </c>
      <c r="S6" s="114" t="s">
        <v>100</v>
      </c>
      <c r="T6" s="115" t="s">
        <v>11</v>
      </c>
      <c r="U6" s="113">
        <v>0</v>
      </c>
      <c r="V6" s="114">
        <v>1</v>
      </c>
      <c r="W6" s="115">
        <f>U6+V6</f>
        <v>1</v>
      </c>
      <c r="X6" s="113">
        <f>L6+O6+U6</f>
        <v>6</v>
      </c>
      <c r="Y6" s="114">
        <f>M6+P6+V6</f>
        <v>2</v>
      </c>
      <c r="Z6" s="115">
        <f>+Y6+X6</f>
        <v>8</v>
      </c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31.9" customHeight="1" x14ac:dyDescent="0.25">
      <c r="A7" s="277"/>
      <c r="B7" s="116" t="s">
        <v>81</v>
      </c>
      <c r="C7" s="12" t="s">
        <v>13</v>
      </c>
      <c r="D7" s="13" t="s">
        <v>13</v>
      </c>
      <c r="E7" s="14" t="s">
        <v>13</v>
      </c>
      <c r="F7" s="12" t="s">
        <v>13</v>
      </c>
      <c r="G7" s="13" t="s">
        <v>13</v>
      </c>
      <c r="H7" s="14" t="s">
        <v>13</v>
      </c>
      <c r="I7" s="12" t="s">
        <v>13</v>
      </c>
      <c r="J7" s="13" t="s">
        <v>13</v>
      </c>
      <c r="K7" s="14" t="s">
        <v>13</v>
      </c>
      <c r="L7" s="12">
        <f t="shared" ref="L7:Z7" si="0">L6/L$28</f>
        <v>0</v>
      </c>
      <c r="M7" s="13">
        <f t="shared" si="0"/>
        <v>0</v>
      </c>
      <c r="N7" s="14">
        <f t="shared" si="0"/>
        <v>0</v>
      </c>
      <c r="O7" s="12">
        <f t="shared" si="0"/>
        <v>1.1049723756906077E-2</v>
      </c>
      <c r="P7" s="13">
        <f t="shared" si="0"/>
        <v>1.9646365422396855E-3</v>
      </c>
      <c r="Q7" s="14">
        <f t="shared" si="0"/>
        <v>6.653992395437262E-3</v>
      </c>
      <c r="R7" s="12" t="s">
        <v>13</v>
      </c>
      <c r="S7" s="13" t="s">
        <v>13</v>
      </c>
      <c r="T7" s="14" t="s">
        <v>13</v>
      </c>
      <c r="U7" s="12">
        <f t="shared" si="0"/>
        <v>0</v>
      </c>
      <c r="V7" s="13">
        <f t="shared" si="0"/>
        <v>9.0090090090090089E-3</v>
      </c>
      <c r="W7" s="14">
        <f t="shared" si="0"/>
        <v>5.9880239520958087E-3</v>
      </c>
      <c r="X7" s="12">
        <f t="shared" si="0"/>
        <v>8.21917808219178E-3</v>
      </c>
      <c r="Y7" s="13">
        <f t="shared" si="0"/>
        <v>3.105590062111801E-3</v>
      </c>
      <c r="Z7" s="14">
        <f t="shared" si="0"/>
        <v>5.822416302765648E-3</v>
      </c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</row>
    <row r="8" spans="1:38" ht="28.5" customHeight="1" x14ac:dyDescent="0.25">
      <c r="A8" s="285" t="s">
        <v>82</v>
      </c>
      <c r="B8" s="117" t="s">
        <v>35</v>
      </c>
      <c r="C8" s="118" t="s">
        <v>100</v>
      </c>
      <c r="D8" s="119" t="s">
        <v>100</v>
      </c>
      <c r="E8" s="120" t="s">
        <v>11</v>
      </c>
      <c r="F8" s="118" t="s">
        <v>100</v>
      </c>
      <c r="G8" s="119" t="s">
        <v>100</v>
      </c>
      <c r="H8" s="120" t="s">
        <v>11</v>
      </c>
      <c r="I8" s="118" t="s">
        <v>100</v>
      </c>
      <c r="J8" s="119" t="s">
        <v>100</v>
      </c>
      <c r="K8" s="120" t="s">
        <v>11</v>
      </c>
      <c r="L8" s="118">
        <v>7</v>
      </c>
      <c r="M8" s="119">
        <v>4</v>
      </c>
      <c r="N8" s="120">
        <f t="shared" ref="N8" si="1">L8+M8</f>
        <v>11</v>
      </c>
      <c r="O8" s="118">
        <v>107</v>
      </c>
      <c r="P8" s="119">
        <v>72</v>
      </c>
      <c r="Q8" s="120">
        <f t="shared" ref="Q8" si="2">O8+P8</f>
        <v>179</v>
      </c>
      <c r="R8" s="118" t="s">
        <v>100</v>
      </c>
      <c r="S8" s="119" t="s">
        <v>100</v>
      </c>
      <c r="T8" s="120" t="s">
        <v>11</v>
      </c>
      <c r="U8" s="118">
        <v>1</v>
      </c>
      <c r="V8" s="119">
        <v>8</v>
      </c>
      <c r="W8" s="120">
        <f t="shared" ref="W8" si="3">U8+V8</f>
        <v>9</v>
      </c>
      <c r="X8" s="118">
        <f>L8+O8+U8</f>
        <v>115</v>
      </c>
      <c r="Y8" s="119">
        <f>M8+P8+V8</f>
        <v>84</v>
      </c>
      <c r="Z8" s="120">
        <f>+Y8+X8</f>
        <v>199</v>
      </c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</row>
    <row r="9" spans="1:38" ht="31.5" customHeight="1" x14ac:dyDescent="0.25">
      <c r="A9" s="277"/>
      <c r="B9" s="116" t="s">
        <v>81</v>
      </c>
      <c r="C9" s="12" t="s">
        <v>13</v>
      </c>
      <c r="D9" s="13" t="s">
        <v>13</v>
      </c>
      <c r="E9" s="14" t="s">
        <v>13</v>
      </c>
      <c r="F9" s="12" t="s">
        <v>13</v>
      </c>
      <c r="G9" s="13" t="s">
        <v>13</v>
      </c>
      <c r="H9" s="14" t="s">
        <v>13</v>
      </c>
      <c r="I9" s="12" t="s">
        <v>13</v>
      </c>
      <c r="J9" s="13" t="s">
        <v>13</v>
      </c>
      <c r="K9" s="14" t="s">
        <v>13</v>
      </c>
      <c r="L9" s="12">
        <f t="shared" ref="L9:Z9" si="4">L8/L$28</f>
        <v>5.3435114503816793E-2</v>
      </c>
      <c r="M9" s="13">
        <f t="shared" si="4"/>
        <v>0.16666666666666666</v>
      </c>
      <c r="N9" s="14">
        <f t="shared" si="4"/>
        <v>7.0967741935483872E-2</v>
      </c>
      <c r="O9" s="12">
        <f t="shared" si="4"/>
        <v>0.19705340699815838</v>
      </c>
      <c r="P9" s="13">
        <f t="shared" si="4"/>
        <v>0.14145383104125736</v>
      </c>
      <c r="Q9" s="14">
        <f t="shared" si="4"/>
        <v>0.17015209125475286</v>
      </c>
      <c r="R9" s="12" t="s">
        <v>13</v>
      </c>
      <c r="S9" s="13" t="s">
        <v>13</v>
      </c>
      <c r="T9" s="14" t="s">
        <v>13</v>
      </c>
      <c r="U9" s="12">
        <f t="shared" si="4"/>
        <v>1.7857142857142856E-2</v>
      </c>
      <c r="V9" s="13">
        <f t="shared" si="4"/>
        <v>7.2072072072072071E-2</v>
      </c>
      <c r="W9" s="14">
        <f t="shared" si="4"/>
        <v>5.3892215568862277E-2</v>
      </c>
      <c r="X9" s="12">
        <f t="shared" si="4"/>
        <v>0.15753424657534246</v>
      </c>
      <c r="Y9" s="13">
        <f t="shared" si="4"/>
        <v>0.13043478260869565</v>
      </c>
      <c r="Z9" s="14">
        <f t="shared" si="4"/>
        <v>0.14483260553129548</v>
      </c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</row>
    <row r="10" spans="1:38" ht="31.5" customHeight="1" x14ac:dyDescent="0.25">
      <c r="A10" s="285" t="s">
        <v>83</v>
      </c>
      <c r="B10" s="117" t="s">
        <v>35</v>
      </c>
      <c r="C10" s="118" t="s">
        <v>100</v>
      </c>
      <c r="D10" s="119" t="s">
        <v>100</v>
      </c>
      <c r="E10" s="120" t="s">
        <v>11</v>
      </c>
      <c r="F10" s="118" t="s">
        <v>100</v>
      </c>
      <c r="G10" s="119" t="s">
        <v>100</v>
      </c>
      <c r="H10" s="120" t="s">
        <v>11</v>
      </c>
      <c r="I10" s="118" t="s">
        <v>100</v>
      </c>
      <c r="J10" s="119" t="s">
        <v>100</v>
      </c>
      <c r="K10" s="120" t="s">
        <v>11</v>
      </c>
      <c r="L10" s="118">
        <v>6</v>
      </c>
      <c r="M10" s="119">
        <v>6</v>
      </c>
      <c r="N10" s="120">
        <f t="shared" ref="N10" si="5">L10+M10</f>
        <v>12</v>
      </c>
      <c r="O10" s="118">
        <v>63</v>
      </c>
      <c r="P10" s="119">
        <v>68</v>
      </c>
      <c r="Q10" s="120">
        <f t="shared" ref="Q10" si="6">O10+P10</f>
        <v>131</v>
      </c>
      <c r="R10" s="118" t="s">
        <v>100</v>
      </c>
      <c r="S10" s="119" t="s">
        <v>100</v>
      </c>
      <c r="T10" s="120" t="s">
        <v>11</v>
      </c>
      <c r="U10" s="118">
        <v>6</v>
      </c>
      <c r="V10" s="119">
        <v>8</v>
      </c>
      <c r="W10" s="120">
        <f t="shared" ref="W10" si="7">U10+V10</f>
        <v>14</v>
      </c>
      <c r="X10" s="118">
        <f t="shared" ref="X10:Y10" si="8">L10+O10+U10</f>
        <v>75</v>
      </c>
      <c r="Y10" s="119">
        <f t="shared" si="8"/>
        <v>82</v>
      </c>
      <c r="Z10" s="120">
        <f t="shared" ref="Z10" si="9">+Y10+X10</f>
        <v>157</v>
      </c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</row>
    <row r="11" spans="1:38" ht="31.5" customHeight="1" x14ac:dyDescent="0.25">
      <c r="A11" s="277"/>
      <c r="B11" s="116" t="s">
        <v>81</v>
      </c>
      <c r="C11" s="12" t="s">
        <v>13</v>
      </c>
      <c r="D11" s="13" t="s">
        <v>13</v>
      </c>
      <c r="E11" s="14" t="s">
        <v>13</v>
      </c>
      <c r="F11" s="12" t="s">
        <v>13</v>
      </c>
      <c r="G11" s="13" t="s">
        <v>13</v>
      </c>
      <c r="H11" s="14" t="s">
        <v>13</v>
      </c>
      <c r="I11" s="12" t="s">
        <v>13</v>
      </c>
      <c r="J11" s="13" t="s">
        <v>13</v>
      </c>
      <c r="K11" s="14" t="s">
        <v>13</v>
      </c>
      <c r="L11" s="12">
        <f t="shared" ref="L11:Z11" si="10">L10/L$28</f>
        <v>4.5801526717557252E-2</v>
      </c>
      <c r="M11" s="13">
        <f t="shared" si="10"/>
        <v>0.25</v>
      </c>
      <c r="N11" s="14">
        <f t="shared" si="10"/>
        <v>7.7419354838709681E-2</v>
      </c>
      <c r="O11" s="12">
        <f t="shared" si="10"/>
        <v>0.11602209944751381</v>
      </c>
      <c r="P11" s="13">
        <f t="shared" si="10"/>
        <v>0.13359528487229863</v>
      </c>
      <c r="Q11" s="14">
        <f t="shared" si="10"/>
        <v>0.12452471482889733</v>
      </c>
      <c r="R11" s="12" t="s">
        <v>13</v>
      </c>
      <c r="S11" s="13" t="s">
        <v>13</v>
      </c>
      <c r="T11" s="14" t="s">
        <v>13</v>
      </c>
      <c r="U11" s="12">
        <f t="shared" si="10"/>
        <v>0.10714285714285714</v>
      </c>
      <c r="V11" s="13">
        <f t="shared" si="10"/>
        <v>7.2072072072072071E-2</v>
      </c>
      <c r="W11" s="14">
        <f t="shared" si="10"/>
        <v>8.3832335329341312E-2</v>
      </c>
      <c r="X11" s="12">
        <f t="shared" si="10"/>
        <v>0.10273972602739725</v>
      </c>
      <c r="Y11" s="13">
        <f t="shared" si="10"/>
        <v>0.12732919254658384</v>
      </c>
      <c r="Z11" s="14">
        <f t="shared" si="10"/>
        <v>0.11426491994177583</v>
      </c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</row>
    <row r="12" spans="1:38" ht="31.5" customHeight="1" x14ac:dyDescent="0.25">
      <c r="A12" s="277" t="s">
        <v>84</v>
      </c>
      <c r="B12" s="117" t="s">
        <v>35</v>
      </c>
      <c r="C12" s="118" t="s">
        <v>100</v>
      </c>
      <c r="D12" s="119" t="s">
        <v>100</v>
      </c>
      <c r="E12" s="120" t="s">
        <v>11</v>
      </c>
      <c r="F12" s="118" t="s">
        <v>100</v>
      </c>
      <c r="G12" s="119" t="s">
        <v>100</v>
      </c>
      <c r="H12" s="120" t="s">
        <v>11</v>
      </c>
      <c r="I12" s="118" t="s">
        <v>100</v>
      </c>
      <c r="J12" s="119" t="s">
        <v>100</v>
      </c>
      <c r="K12" s="120" t="s">
        <v>11</v>
      </c>
      <c r="L12" s="118">
        <v>6</v>
      </c>
      <c r="M12" s="119">
        <v>3</v>
      </c>
      <c r="N12" s="120">
        <f t="shared" ref="N12" si="11">L12+M12</f>
        <v>9</v>
      </c>
      <c r="O12" s="118">
        <v>69</v>
      </c>
      <c r="P12" s="119">
        <v>54</v>
      </c>
      <c r="Q12" s="120">
        <f t="shared" ref="Q12" si="12">O12+P12</f>
        <v>123</v>
      </c>
      <c r="R12" s="118" t="s">
        <v>100</v>
      </c>
      <c r="S12" s="119" t="s">
        <v>100</v>
      </c>
      <c r="T12" s="120" t="s">
        <v>11</v>
      </c>
      <c r="U12" s="118">
        <v>4</v>
      </c>
      <c r="V12" s="119">
        <v>10</v>
      </c>
      <c r="W12" s="120">
        <f t="shared" ref="W12" si="13">U12+V12</f>
        <v>14</v>
      </c>
      <c r="X12" s="118">
        <f t="shared" ref="X12:Y12" si="14">L12+O12+U12</f>
        <v>79</v>
      </c>
      <c r="Y12" s="119">
        <f t="shared" si="14"/>
        <v>67</v>
      </c>
      <c r="Z12" s="120">
        <f t="shared" ref="Z12" si="15">+Y12+X12</f>
        <v>146</v>
      </c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</row>
    <row r="13" spans="1:38" ht="31.5" customHeight="1" x14ac:dyDescent="0.25">
      <c r="A13" s="277"/>
      <c r="B13" s="116" t="s">
        <v>81</v>
      </c>
      <c r="C13" s="12" t="s">
        <v>13</v>
      </c>
      <c r="D13" s="13" t="s">
        <v>13</v>
      </c>
      <c r="E13" s="14" t="s">
        <v>13</v>
      </c>
      <c r="F13" s="12" t="s">
        <v>13</v>
      </c>
      <c r="G13" s="13" t="s">
        <v>13</v>
      </c>
      <c r="H13" s="14" t="s">
        <v>13</v>
      </c>
      <c r="I13" s="12" t="s">
        <v>13</v>
      </c>
      <c r="J13" s="13" t="s">
        <v>13</v>
      </c>
      <c r="K13" s="14" t="s">
        <v>13</v>
      </c>
      <c r="L13" s="12">
        <f t="shared" ref="L13:Z13" si="16">L12/L$28</f>
        <v>4.5801526717557252E-2</v>
      </c>
      <c r="M13" s="13">
        <f t="shared" si="16"/>
        <v>0.125</v>
      </c>
      <c r="N13" s="14">
        <f t="shared" si="16"/>
        <v>5.8064516129032261E-2</v>
      </c>
      <c r="O13" s="12">
        <f t="shared" si="16"/>
        <v>0.1270718232044199</v>
      </c>
      <c r="P13" s="13">
        <f t="shared" si="16"/>
        <v>0.10609037328094302</v>
      </c>
      <c r="Q13" s="14">
        <f t="shared" si="16"/>
        <v>0.11692015209125475</v>
      </c>
      <c r="R13" s="12" t="s">
        <v>13</v>
      </c>
      <c r="S13" s="13" t="s">
        <v>13</v>
      </c>
      <c r="T13" s="14" t="s">
        <v>13</v>
      </c>
      <c r="U13" s="12">
        <f t="shared" si="16"/>
        <v>7.1428571428571425E-2</v>
      </c>
      <c r="V13" s="13">
        <f t="shared" si="16"/>
        <v>9.0090090090090086E-2</v>
      </c>
      <c r="W13" s="14">
        <f t="shared" si="16"/>
        <v>8.3832335329341312E-2</v>
      </c>
      <c r="X13" s="12">
        <f t="shared" si="16"/>
        <v>0.10821917808219178</v>
      </c>
      <c r="Y13" s="13">
        <f t="shared" si="16"/>
        <v>0.10403726708074534</v>
      </c>
      <c r="Z13" s="14">
        <f t="shared" si="16"/>
        <v>0.10625909752547306</v>
      </c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</row>
    <row r="14" spans="1:38" ht="31.5" customHeight="1" x14ac:dyDescent="0.25">
      <c r="A14" s="277" t="s">
        <v>85</v>
      </c>
      <c r="B14" s="117" t="s">
        <v>35</v>
      </c>
      <c r="C14" s="118" t="s">
        <v>100</v>
      </c>
      <c r="D14" s="119" t="s">
        <v>100</v>
      </c>
      <c r="E14" s="120" t="s">
        <v>11</v>
      </c>
      <c r="F14" s="118" t="s">
        <v>100</v>
      </c>
      <c r="G14" s="119" t="s">
        <v>100</v>
      </c>
      <c r="H14" s="120" t="s">
        <v>11</v>
      </c>
      <c r="I14" s="118" t="s">
        <v>100</v>
      </c>
      <c r="J14" s="119" t="s">
        <v>100</v>
      </c>
      <c r="K14" s="120" t="s">
        <v>11</v>
      </c>
      <c r="L14" s="118">
        <v>11</v>
      </c>
      <c r="M14" s="119">
        <v>2</v>
      </c>
      <c r="N14" s="120">
        <f t="shared" ref="N14" si="17">L14+M14</f>
        <v>13</v>
      </c>
      <c r="O14" s="118">
        <v>65</v>
      </c>
      <c r="P14" s="119">
        <v>57</v>
      </c>
      <c r="Q14" s="120">
        <f t="shared" ref="Q14" si="18">O14+P14</f>
        <v>122</v>
      </c>
      <c r="R14" s="118" t="s">
        <v>100</v>
      </c>
      <c r="S14" s="119" t="s">
        <v>100</v>
      </c>
      <c r="T14" s="120" t="s">
        <v>11</v>
      </c>
      <c r="U14" s="118">
        <v>4</v>
      </c>
      <c r="V14" s="119">
        <v>13</v>
      </c>
      <c r="W14" s="120">
        <f t="shared" ref="W14" si="19">U14+V14</f>
        <v>17</v>
      </c>
      <c r="X14" s="118">
        <f t="shared" ref="X14:Y14" si="20">L14+O14+U14</f>
        <v>80</v>
      </c>
      <c r="Y14" s="119">
        <f t="shared" si="20"/>
        <v>72</v>
      </c>
      <c r="Z14" s="120">
        <f t="shared" ref="Z14" si="21">+Y14+X14</f>
        <v>152</v>
      </c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</row>
    <row r="15" spans="1:38" ht="31.5" customHeight="1" x14ac:dyDescent="0.25">
      <c r="A15" s="277"/>
      <c r="B15" s="116" t="s">
        <v>81</v>
      </c>
      <c r="C15" s="12" t="s">
        <v>13</v>
      </c>
      <c r="D15" s="13" t="s">
        <v>13</v>
      </c>
      <c r="E15" s="14" t="s">
        <v>13</v>
      </c>
      <c r="F15" s="12" t="s">
        <v>13</v>
      </c>
      <c r="G15" s="13" t="s">
        <v>13</v>
      </c>
      <c r="H15" s="14" t="s">
        <v>13</v>
      </c>
      <c r="I15" s="12" t="s">
        <v>13</v>
      </c>
      <c r="J15" s="13" t="s">
        <v>13</v>
      </c>
      <c r="K15" s="14" t="s">
        <v>13</v>
      </c>
      <c r="L15" s="12">
        <f t="shared" ref="L15:Z15" si="22">L14/L$28</f>
        <v>8.3969465648854963E-2</v>
      </c>
      <c r="M15" s="13">
        <f t="shared" si="22"/>
        <v>8.3333333333333329E-2</v>
      </c>
      <c r="N15" s="14">
        <f t="shared" si="22"/>
        <v>8.387096774193549E-2</v>
      </c>
      <c r="O15" s="12">
        <f t="shared" si="22"/>
        <v>0.11970534069981584</v>
      </c>
      <c r="P15" s="13">
        <f t="shared" si="22"/>
        <v>0.11198428290766209</v>
      </c>
      <c r="Q15" s="14">
        <f t="shared" si="22"/>
        <v>0.11596958174904944</v>
      </c>
      <c r="R15" s="12" t="s">
        <v>13</v>
      </c>
      <c r="S15" s="13" t="s">
        <v>13</v>
      </c>
      <c r="T15" s="14" t="s">
        <v>13</v>
      </c>
      <c r="U15" s="12">
        <f t="shared" si="22"/>
        <v>7.1428571428571425E-2</v>
      </c>
      <c r="V15" s="13">
        <f t="shared" si="22"/>
        <v>0.11711711711711711</v>
      </c>
      <c r="W15" s="14">
        <f t="shared" si="22"/>
        <v>0.10179640718562874</v>
      </c>
      <c r="X15" s="12">
        <f t="shared" si="22"/>
        <v>0.1095890410958904</v>
      </c>
      <c r="Y15" s="13">
        <f t="shared" si="22"/>
        <v>0.11180124223602485</v>
      </c>
      <c r="Z15" s="14">
        <f t="shared" si="22"/>
        <v>0.11062590975254731</v>
      </c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</row>
    <row r="16" spans="1:38" ht="31.5" customHeight="1" x14ac:dyDescent="0.25">
      <c r="A16" s="277" t="s">
        <v>86</v>
      </c>
      <c r="B16" s="117" t="s">
        <v>35</v>
      </c>
      <c r="C16" s="118" t="s">
        <v>100</v>
      </c>
      <c r="D16" s="119" t="s">
        <v>100</v>
      </c>
      <c r="E16" s="120" t="s">
        <v>11</v>
      </c>
      <c r="F16" s="118" t="s">
        <v>100</v>
      </c>
      <c r="G16" s="119" t="s">
        <v>100</v>
      </c>
      <c r="H16" s="120" t="s">
        <v>11</v>
      </c>
      <c r="I16" s="118" t="s">
        <v>100</v>
      </c>
      <c r="J16" s="119" t="s">
        <v>100</v>
      </c>
      <c r="K16" s="120" t="s">
        <v>11</v>
      </c>
      <c r="L16" s="118">
        <v>21</v>
      </c>
      <c r="M16" s="119">
        <v>2</v>
      </c>
      <c r="N16" s="120">
        <v>23</v>
      </c>
      <c r="O16" s="118">
        <v>54</v>
      </c>
      <c r="P16" s="119">
        <v>64</v>
      </c>
      <c r="Q16" s="120">
        <v>118</v>
      </c>
      <c r="R16" s="118" t="s">
        <v>100</v>
      </c>
      <c r="S16" s="119" t="s">
        <v>100</v>
      </c>
      <c r="T16" s="120" t="s">
        <v>11</v>
      </c>
      <c r="U16" s="118">
        <v>5</v>
      </c>
      <c r="V16" s="119">
        <v>15</v>
      </c>
      <c r="W16" s="120">
        <v>20</v>
      </c>
      <c r="X16" s="118">
        <f t="shared" ref="X16:Y16" si="23">L16+O16+U16</f>
        <v>80</v>
      </c>
      <c r="Y16" s="119">
        <f t="shared" si="23"/>
        <v>81</v>
      </c>
      <c r="Z16" s="120">
        <f t="shared" ref="Z16" si="24">+Y16+X16</f>
        <v>161</v>
      </c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</row>
    <row r="17" spans="1:38" ht="31.5" customHeight="1" x14ac:dyDescent="0.25">
      <c r="A17" s="277"/>
      <c r="B17" s="116" t="s">
        <v>81</v>
      </c>
      <c r="C17" s="12" t="s">
        <v>13</v>
      </c>
      <c r="D17" s="13" t="s">
        <v>13</v>
      </c>
      <c r="E17" s="14" t="s">
        <v>13</v>
      </c>
      <c r="F17" s="12" t="s">
        <v>13</v>
      </c>
      <c r="G17" s="13" t="s">
        <v>13</v>
      </c>
      <c r="H17" s="14" t="s">
        <v>13</v>
      </c>
      <c r="I17" s="12" t="s">
        <v>13</v>
      </c>
      <c r="J17" s="13" t="s">
        <v>13</v>
      </c>
      <c r="K17" s="14" t="s">
        <v>13</v>
      </c>
      <c r="L17" s="12">
        <f t="shared" ref="L17:Z17" si="25">L16/L$28</f>
        <v>0.16030534351145037</v>
      </c>
      <c r="M17" s="13">
        <f t="shared" si="25"/>
        <v>8.3333333333333329E-2</v>
      </c>
      <c r="N17" s="14">
        <f t="shared" si="25"/>
        <v>0.14838709677419354</v>
      </c>
      <c r="O17" s="12">
        <f t="shared" si="25"/>
        <v>9.9447513812154692E-2</v>
      </c>
      <c r="P17" s="13">
        <f t="shared" si="25"/>
        <v>0.12573673870333987</v>
      </c>
      <c r="Q17" s="14">
        <f t="shared" si="25"/>
        <v>0.11216730038022814</v>
      </c>
      <c r="R17" s="12" t="s">
        <v>13</v>
      </c>
      <c r="S17" s="13" t="s">
        <v>13</v>
      </c>
      <c r="T17" s="14" t="s">
        <v>13</v>
      </c>
      <c r="U17" s="12">
        <f t="shared" si="25"/>
        <v>8.9285714285714288E-2</v>
      </c>
      <c r="V17" s="13">
        <f t="shared" si="25"/>
        <v>0.13513513513513514</v>
      </c>
      <c r="W17" s="14">
        <f t="shared" si="25"/>
        <v>0.11976047904191617</v>
      </c>
      <c r="X17" s="12">
        <f t="shared" si="25"/>
        <v>0.1095890410958904</v>
      </c>
      <c r="Y17" s="13">
        <f t="shared" si="25"/>
        <v>0.12577639751552794</v>
      </c>
      <c r="Z17" s="14">
        <f t="shared" si="25"/>
        <v>0.11717612809315867</v>
      </c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</row>
    <row r="18" spans="1:38" ht="31.5" customHeight="1" x14ac:dyDescent="0.25">
      <c r="A18" s="277" t="s">
        <v>87</v>
      </c>
      <c r="B18" s="117" t="s">
        <v>35</v>
      </c>
      <c r="C18" s="118" t="s">
        <v>100</v>
      </c>
      <c r="D18" s="119" t="s">
        <v>100</v>
      </c>
      <c r="E18" s="120" t="s">
        <v>11</v>
      </c>
      <c r="F18" s="118" t="s">
        <v>100</v>
      </c>
      <c r="G18" s="119" t="s">
        <v>100</v>
      </c>
      <c r="H18" s="120" t="s">
        <v>11</v>
      </c>
      <c r="I18" s="118" t="s">
        <v>100</v>
      </c>
      <c r="J18" s="119" t="s">
        <v>100</v>
      </c>
      <c r="K18" s="120" t="s">
        <v>11</v>
      </c>
      <c r="L18" s="118">
        <v>18</v>
      </c>
      <c r="M18" s="119">
        <v>2</v>
      </c>
      <c r="N18" s="120">
        <f t="shared" ref="N18" si="26">L18+M18</f>
        <v>20</v>
      </c>
      <c r="O18" s="118">
        <v>59</v>
      </c>
      <c r="P18" s="119">
        <v>59</v>
      </c>
      <c r="Q18" s="120">
        <f t="shared" ref="Q18" si="27">O18+P18</f>
        <v>118</v>
      </c>
      <c r="R18" s="118" t="s">
        <v>100</v>
      </c>
      <c r="S18" s="119" t="s">
        <v>100</v>
      </c>
      <c r="T18" s="120" t="s">
        <v>11</v>
      </c>
      <c r="U18" s="118">
        <v>5</v>
      </c>
      <c r="V18" s="119">
        <v>15</v>
      </c>
      <c r="W18" s="120">
        <f t="shared" ref="W18" si="28">U18+V18</f>
        <v>20</v>
      </c>
      <c r="X18" s="118">
        <f t="shared" ref="X18:Y18" si="29">L18+O18+U18</f>
        <v>82</v>
      </c>
      <c r="Y18" s="119">
        <f t="shared" si="29"/>
        <v>76</v>
      </c>
      <c r="Z18" s="120">
        <f t="shared" ref="Z18" si="30">+Y18+X18</f>
        <v>158</v>
      </c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</row>
    <row r="19" spans="1:38" ht="31.5" customHeight="1" x14ac:dyDescent="0.25">
      <c r="A19" s="277"/>
      <c r="B19" s="116" t="s">
        <v>81</v>
      </c>
      <c r="C19" s="12" t="s">
        <v>13</v>
      </c>
      <c r="D19" s="13" t="s">
        <v>13</v>
      </c>
      <c r="E19" s="14" t="s">
        <v>13</v>
      </c>
      <c r="F19" s="12" t="s">
        <v>13</v>
      </c>
      <c r="G19" s="13" t="s">
        <v>13</v>
      </c>
      <c r="H19" s="14" t="s">
        <v>13</v>
      </c>
      <c r="I19" s="12" t="s">
        <v>13</v>
      </c>
      <c r="J19" s="13" t="s">
        <v>13</v>
      </c>
      <c r="K19" s="14" t="s">
        <v>13</v>
      </c>
      <c r="L19" s="12">
        <f t="shared" ref="L19:Z19" si="31">L18/L$28</f>
        <v>0.13740458015267176</v>
      </c>
      <c r="M19" s="13">
        <f t="shared" si="31"/>
        <v>8.3333333333333329E-2</v>
      </c>
      <c r="N19" s="14">
        <f t="shared" si="31"/>
        <v>0.12903225806451613</v>
      </c>
      <c r="O19" s="12">
        <f t="shared" si="31"/>
        <v>0.10865561694290976</v>
      </c>
      <c r="P19" s="13">
        <f t="shared" si="31"/>
        <v>0.11591355599214145</v>
      </c>
      <c r="Q19" s="14">
        <f t="shared" si="31"/>
        <v>0.11216730038022814</v>
      </c>
      <c r="R19" s="12" t="s">
        <v>13</v>
      </c>
      <c r="S19" s="13" t="s">
        <v>13</v>
      </c>
      <c r="T19" s="14" t="s">
        <v>13</v>
      </c>
      <c r="U19" s="12">
        <f t="shared" si="31"/>
        <v>8.9285714285714288E-2</v>
      </c>
      <c r="V19" s="13">
        <f t="shared" si="31"/>
        <v>0.13513513513513514</v>
      </c>
      <c r="W19" s="14">
        <f t="shared" si="31"/>
        <v>0.11976047904191617</v>
      </c>
      <c r="X19" s="12">
        <f t="shared" si="31"/>
        <v>0.11232876712328767</v>
      </c>
      <c r="Y19" s="13">
        <f t="shared" si="31"/>
        <v>0.11801242236024845</v>
      </c>
      <c r="Z19" s="14">
        <f t="shared" si="31"/>
        <v>0.11499272197962154</v>
      </c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</row>
    <row r="20" spans="1:38" ht="31.5" customHeight="1" x14ac:dyDescent="0.25">
      <c r="A20" s="277" t="s">
        <v>88</v>
      </c>
      <c r="B20" s="117" t="s">
        <v>35</v>
      </c>
      <c r="C20" s="118" t="s">
        <v>100</v>
      </c>
      <c r="D20" s="119" t="s">
        <v>100</v>
      </c>
      <c r="E20" s="120" t="s">
        <v>11</v>
      </c>
      <c r="F20" s="118" t="s">
        <v>100</v>
      </c>
      <c r="G20" s="119" t="s">
        <v>100</v>
      </c>
      <c r="H20" s="120" t="s">
        <v>11</v>
      </c>
      <c r="I20" s="118" t="s">
        <v>100</v>
      </c>
      <c r="J20" s="119" t="s">
        <v>100</v>
      </c>
      <c r="K20" s="120" t="s">
        <v>11</v>
      </c>
      <c r="L20" s="118">
        <v>24</v>
      </c>
      <c r="M20" s="119">
        <v>1</v>
      </c>
      <c r="N20" s="120">
        <f t="shared" ref="N20" si="32">L20+M20</f>
        <v>25</v>
      </c>
      <c r="O20" s="118">
        <v>52</v>
      </c>
      <c r="P20" s="119">
        <v>40</v>
      </c>
      <c r="Q20" s="120">
        <f t="shared" ref="Q20" si="33">O20+P20</f>
        <v>92</v>
      </c>
      <c r="R20" s="118" t="s">
        <v>100</v>
      </c>
      <c r="S20" s="119" t="s">
        <v>100</v>
      </c>
      <c r="T20" s="120" t="s">
        <v>11</v>
      </c>
      <c r="U20" s="118">
        <v>3</v>
      </c>
      <c r="V20" s="119">
        <v>11</v>
      </c>
      <c r="W20" s="120">
        <f t="shared" ref="W20" si="34">U20+V20</f>
        <v>14</v>
      </c>
      <c r="X20" s="118">
        <f t="shared" ref="X20:Y20" si="35">L20+O20+U20</f>
        <v>79</v>
      </c>
      <c r="Y20" s="119">
        <f t="shared" si="35"/>
        <v>52</v>
      </c>
      <c r="Z20" s="120">
        <f t="shared" ref="Z20" si="36">+Y20+X20</f>
        <v>131</v>
      </c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</row>
    <row r="21" spans="1:38" ht="31.5" customHeight="1" x14ac:dyDescent="0.25">
      <c r="A21" s="277"/>
      <c r="B21" s="116" t="s">
        <v>81</v>
      </c>
      <c r="C21" s="12" t="s">
        <v>13</v>
      </c>
      <c r="D21" s="13" t="s">
        <v>13</v>
      </c>
      <c r="E21" s="14" t="s">
        <v>13</v>
      </c>
      <c r="F21" s="12" t="s">
        <v>13</v>
      </c>
      <c r="G21" s="13" t="s">
        <v>13</v>
      </c>
      <c r="H21" s="14" t="s">
        <v>13</v>
      </c>
      <c r="I21" s="12" t="s">
        <v>13</v>
      </c>
      <c r="J21" s="13" t="s">
        <v>13</v>
      </c>
      <c r="K21" s="14" t="s">
        <v>13</v>
      </c>
      <c r="L21" s="12">
        <f t="shared" ref="L21:Z21" si="37">L20/L$28</f>
        <v>0.18320610687022901</v>
      </c>
      <c r="M21" s="13">
        <f t="shared" si="37"/>
        <v>4.1666666666666664E-2</v>
      </c>
      <c r="N21" s="14">
        <f t="shared" si="37"/>
        <v>0.16129032258064516</v>
      </c>
      <c r="O21" s="12">
        <f t="shared" si="37"/>
        <v>9.5764272559852676E-2</v>
      </c>
      <c r="P21" s="13">
        <f t="shared" si="37"/>
        <v>7.8585461689587424E-2</v>
      </c>
      <c r="Q21" s="14">
        <f t="shared" si="37"/>
        <v>8.7452471482889732E-2</v>
      </c>
      <c r="R21" s="12" t="s">
        <v>13</v>
      </c>
      <c r="S21" s="13" t="s">
        <v>13</v>
      </c>
      <c r="T21" s="14" t="s">
        <v>13</v>
      </c>
      <c r="U21" s="12">
        <f t="shared" si="37"/>
        <v>5.3571428571428568E-2</v>
      </c>
      <c r="V21" s="13">
        <f t="shared" si="37"/>
        <v>9.90990990990991E-2</v>
      </c>
      <c r="W21" s="14">
        <f t="shared" si="37"/>
        <v>8.3832335329341312E-2</v>
      </c>
      <c r="X21" s="12">
        <f t="shared" si="37"/>
        <v>0.10821917808219178</v>
      </c>
      <c r="Y21" s="13">
        <f t="shared" si="37"/>
        <v>8.0745341614906832E-2</v>
      </c>
      <c r="Z21" s="14">
        <f t="shared" si="37"/>
        <v>9.5342066957787477E-2</v>
      </c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</row>
    <row r="22" spans="1:38" ht="31.5" customHeight="1" x14ac:dyDescent="0.25">
      <c r="A22" s="277" t="s">
        <v>89</v>
      </c>
      <c r="B22" s="117" t="s">
        <v>35</v>
      </c>
      <c r="C22" s="118" t="s">
        <v>100</v>
      </c>
      <c r="D22" s="119" t="s">
        <v>100</v>
      </c>
      <c r="E22" s="120" t="s">
        <v>11</v>
      </c>
      <c r="F22" s="118" t="s">
        <v>100</v>
      </c>
      <c r="G22" s="119" t="s">
        <v>100</v>
      </c>
      <c r="H22" s="120" t="s">
        <v>11</v>
      </c>
      <c r="I22" s="118" t="s">
        <v>100</v>
      </c>
      <c r="J22" s="119" t="s">
        <v>100</v>
      </c>
      <c r="K22" s="120" t="s">
        <v>11</v>
      </c>
      <c r="L22" s="118">
        <v>16</v>
      </c>
      <c r="M22" s="119">
        <v>0</v>
      </c>
      <c r="N22" s="120">
        <f t="shared" ref="N22" si="38">L22+M22</f>
        <v>16</v>
      </c>
      <c r="O22" s="118">
        <v>22</v>
      </c>
      <c r="P22" s="119">
        <v>35</v>
      </c>
      <c r="Q22" s="120">
        <f t="shared" ref="Q22" si="39">O22+P22</f>
        <v>57</v>
      </c>
      <c r="R22" s="118" t="s">
        <v>100</v>
      </c>
      <c r="S22" s="119" t="s">
        <v>100</v>
      </c>
      <c r="T22" s="120" t="s">
        <v>11</v>
      </c>
      <c r="U22" s="118">
        <v>3</v>
      </c>
      <c r="V22" s="119">
        <v>7</v>
      </c>
      <c r="W22" s="120">
        <f t="shared" ref="W22" si="40">U22+V22</f>
        <v>10</v>
      </c>
      <c r="X22" s="118">
        <f t="shared" ref="X22:Y22" si="41">L22+O22+U22</f>
        <v>41</v>
      </c>
      <c r="Y22" s="119">
        <f t="shared" si="41"/>
        <v>42</v>
      </c>
      <c r="Z22" s="120">
        <f t="shared" ref="Z22" si="42">+Y22+X22</f>
        <v>83</v>
      </c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</row>
    <row r="23" spans="1:38" ht="31.5" customHeight="1" x14ac:dyDescent="0.25">
      <c r="A23" s="277"/>
      <c r="B23" s="116" t="s">
        <v>81</v>
      </c>
      <c r="C23" s="12" t="s">
        <v>13</v>
      </c>
      <c r="D23" s="13" t="s">
        <v>13</v>
      </c>
      <c r="E23" s="14" t="s">
        <v>13</v>
      </c>
      <c r="F23" s="12" t="s">
        <v>13</v>
      </c>
      <c r="G23" s="13" t="s">
        <v>13</v>
      </c>
      <c r="H23" s="14" t="s">
        <v>13</v>
      </c>
      <c r="I23" s="12" t="s">
        <v>13</v>
      </c>
      <c r="J23" s="13" t="s">
        <v>13</v>
      </c>
      <c r="K23" s="14" t="s">
        <v>13</v>
      </c>
      <c r="L23" s="12">
        <f t="shared" ref="L23:Z29" si="43">L22/L$28</f>
        <v>0.12213740458015267</v>
      </c>
      <c r="M23" s="13">
        <f t="shared" si="43"/>
        <v>0</v>
      </c>
      <c r="N23" s="14">
        <f t="shared" si="43"/>
        <v>0.1032258064516129</v>
      </c>
      <c r="O23" s="12">
        <f t="shared" si="43"/>
        <v>4.0515653775322284E-2</v>
      </c>
      <c r="P23" s="13">
        <f t="shared" si="43"/>
        <v>6.8762278978389005E-2</v>
      </c>
      <c r="Q23" s="14">
        <f t="shared" si="43"/>
        <v>5.418250950570342E-2</v>
      </c>
      <c r="R23" s="12" t="s">
        <v>13</v>
      </c>
      <c r="S23" s="13" t="s">
        <v>13</v>
      </c>
      <c r="T23" s="14" t="s">
        <v>13</v>
      </c>
      <c r="U23" s="12">
        <f t="shared" si="43"/>
        <v>5.3571428571428568E-2</v>
      </c>
      <c r="V23" s="13">
        <f t="shared" si="43"/>
        <v>6.3063063063063057E-2</v>
      </c>
      <c r="W23" s="14">
        <f t="shared" si="43"/>
        <v>5.9880239520958084E-2</v>
      </c>
      <c r="X23" s="12">
        <f t="shared" si="43"/>
        <v>5.6164383561643834E-2</v>
      </c>
      <c r="Y23" s="13">
        <f t="shared" si="43"/>
        <v>6.5217391304347824E-2</v>
      </c>
      <c r="Z23" s="14">
        <f t="shared" si="43"/>
        <v>6.0407569141193593E-2</v>
      </c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</row>
    <row r="24" spans="1:38" ht="31.5" customHeight="1" x14ac:dyDescent="0.25">
      <c r="A24" s="277" t="s">
        <v>90</v>
      </c>
      <c r="B24" s="117" t="s">
        <v>35</v>
      </c>
      <c r="C24" s="118" t="s">
        <v>100</v>
      </c>
      <c r="D24" s="119" t="s">
        <v>100</v>
      </c>
      <c r="E24" s="120" t="s">
        <v>11</v>
      </c>
      <c r="F24" s="118" t="s">
        <v>100</v>
      </c>
      <c r="G24" s="119" t="s">
        <v>100</v>
      </c>
      <c r="H24" s="120" t="s">
        <v>11</v>
      </c>
      <c r="I24" s="118" t="s">
        <v>100</v>
      </c>
      <c r="J24" s="119" t="s">
        <v>100</v>
      </c>
      <c r="K24" s="120" t="s">
        <v>11</v>
      </c>
      <c r="L24" s="118">
        <v>14</v>
      </c>
      <c r="M24" s="119">
        <v>2</v>
      </c>
      <c r="N24" s="120">
        <f t="shared" ref="N24" si="44">L24+M24</f>
        <v>16</v>
      </c>
      <c r="O24" s="118">
        <v>25</v>
      </c>
      <c r="P24" s="119">
        <v>22</v>
      </c>
      <c r="Q24" s="120">
        <f t="shared" ref="Q24" si="45">O24+P24</f>
        <v>47</v>
      </c>
      <c r="R24" s="118" t="s">
        <v>100</v>
      </c>
      <c r="S24" s="119" t="s">
        <v>100</v>
      </c>
      <c r="T24" s="120" t="s">
        <v>11</v>
      </c>
      <c r="U24" s="118">
        <v>5</v>
      </c>
      <c r="V24" s="119">
        <v>7</v>
      </c>
      <c r="W24" s="120">
        <f t="shared" ref="W24" si="46">U24+V24</f>
        <v>12</v>
      </c>
      <c r="X24" s="118">
        <f t="shared" ref="X24:Y24" si="47">L24+O24+U24</f>
        <v>44</v>
      </c>
      <c r="Y24" s="119">
        <f t="shared" si="47"/>
        <v>31</v>
      </c>
      <c r="Z24" s="120">
        <f t="shared" ref="Z24" si="48">+Y24+X24</f>
        <v>75</v>
      </c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</row>
    <row r="25" spans="1:38" ht="31.5" customHeight="1" x14ac:dyDescent="0.25">
      <c r="A25" s="277"/>
      <c r="B25" s="116" t="s">
        <v>81</v>
      </c>
      <c r="C25" s="12" t="s">
        <v>13</v>
      </c>
      <c r="D25" s="13" t="s">
        <v>13</v>
      </c>
      <c r="E25" s="14" t="s">
        <v>13</v>
      </c>
      <c r="F25" s="12" t="s">
        <v>13</v>
      </c>
      <c r="G25" s="13" t="s">
        <v>13</v>
      </c>
      <c r="H25" s="14" t="s">
        <v>13</v>
      </c>
      <c r="I25" s="12" t="s">
        <v>13</v>
      </c>
      <c r="J25" s="13" t="s">
        <v>13</v>
      </c>
      <c r="K25" s="14" t="s">
        <v>13</v>
      </c>
      <c r="L25" s="12">
        <f t="shared" ref="L25:Z25" si="49">L24/L$28</f>
        <v>0.10687022900763359</v>
      </c>
      <c r="M25" s="13">
        <f t="shared" si="49"/>
        <v>8.3333333333333329E-2</v>
      </c>
      <c r="N25" s="14">
        <f t="shared" si="49"/>
        <v>0.1032258064516129</v>
      </c>
      <c r="O25" s="12">
        <f t="shared" si="49"/>
        <v>4.6040515653775323E-2</v>
      </c>
      <c r="P25" s="13">
        <f t="shared" si="49"/>
        <v>4.3222003929273084E-2</v>
      </c>
      <c r="Q25" s="14">
        <f t="shared" si="49"/>
        <v>4.467680608365019E-2</v>
      </c>
      <c r="R25" s="12" t="s">
        <v>13</v>
      </c>
      <c r="S25" s="13" t="s">
        <v>13</v>
      </c>
      <c r="T25" s="14" t="s">
        <v>13</v>
      </c>
      <c r="U25" s="12">
        <f t="shared" si="49"/>
        <v>8.9285714285714288E-2</v>
      </c>
      <c r="V25" s="13">
        <f t="shared" si="49"/>
        <v>6.3063063063063057E-2</v>
      </c>
      <c r="W25" s="14">
        <f t="shared" si="49"/>
        <v>7.1856287425149698E-2</v>
      </c>
      <c r="X25" s="12">
        <f t="shared" si="49"/>
        <v>6.0273972602739728E-2</v>
      </c>
      <c r="Y25" s="13">
        <f t="shared" si="49"/>
        <v>4.813664596273292E-2</v>
      </c>
      <c r="Z25" s="14">
        <f t="shared" si="49"/>
        <v>5.458515283842795E-2</v>
      </c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</row>
    <row r="26" spans="1:38" ht="31.5" customHeight="1" x14ac:dyDescent="0.25">
      <c r="A26" s="277" t="s">
        <v>91</v>
      </c>
      <c r="B26" s="117" t="s">
        <v>35</v>
      </c>
      <c r="C26" s="118" t="s">
        <v>100</v>
      </c>
      <c r="D26" s="119" t="s">
        <v>100</v>
      </c>
      <c r="E26" s="120" t="s">
        <v>11</v>
      </c>
      <c r="F26" s="118" t="s">
        <v>100</v>
      </c>
      <c r="G26" s="119" t="s">
        <v>100</v>
      </c>
      <c r="H26" s="120" t="s">
        <v>11</v>
      </c>
      <c r="I26" s="118" t="s">
        <v>100</v>
      </c>
      <c r="J26" s="119" t="s">
        <v>100</v>
      </c>
      <c r="K26" s="120" t="s">
        <v>11</v>
      </c>
      <c r="L26" s="118">
        <v>8</v>
      </c>
      <c r="M26" s="119">
        <v>2</v>
      </c>
      <c r="N26" s="120">
        <f t="shared" ref="N26" si="50">L26+M26</f>
        <v>10</v>
      </c>
      <c r="O26" s="118">
        <v>21</v>
      </c>
      <c r="P26" s="119">
        <v>37</v>
      </c>
      <c r="Q26" s="120">
        <f t="shared" ref="Q26" si="51">O26+P26</f>
        <v>58</v>
      </c>
      <c r="R26" s="118" t="s">
        <v>100</v>
      </c>
      <c r="S26" s="119" t="s">
        <v>100</v>
      </c>
      <c r="T26" s="120" t="s">
        <v>11</v>
      </c>
      <c r="U26" s="118">
        <v>20</v>
      </c>
      <c r="V26" s="119">
        <v>16</v>
      </c>
      <c r="W26" s="120">
        <f t="shared" ref="W26" si="52">U26+V26</f>
        <v>36</v>
      </c>
      <c r="X26" s="118">
        <f t="shared" ref="X26:Y26" si="53">L26+O26+U26</f>
        <v>49</v>
      </c>
      <c r="Y26" s="119">
        <f t="shared" si="53"/>
        <v>55</v>
      </c>
      <c r="Z26" s="120">
        <f t="shared" ref="Z26" si="54">+Y26+X26</f>
        <v>104</v>
      </c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</row>
    <row r="27" spans="1:38" ht="31.5" customHeight="1" thickBot="1" x14ac:dyDescent="0.3">
      <c r="A27" s="278"/>
      <c r="B27" s="121" t="s">
        <v>81</v>
      </c>
      <c r="C27" s="15" t="s">
        <v>13</v>
      </c>
      <c r="D27" s="16" t="s">
        <v>13</v>
      </c>
      <c r="E27" s="17" t="s">
        <v>13</v>
      </c>
      <c r="F27" s="15" t="s">
        <v>13</v>
      </c>
      <c r="G27" s="16" t="s">
        <v>13</v>
      </c>
      <c r="H27" s="17" t="s">
        <v>13</v>
      </c>
      <c r="I27" s="15" t="s">
        <v>13</v>
      </c>
      <c r="J27" s="16" t="s">
        <v>13</v>
      </c>
      <c r="K27" s="17" t="s">
        <v>13</v>
      </c>
      <c r="L27" s="15">
        <f t="shared" ref="L27:Z27" si="55">L26/L$28</f>
        <v>6.1068702290076333E-2</v>
      </c>
      <c r="M27" s="16">
        <f t="shared" si="55"/>
        <v>8.3333333333333329E-2</v>
      </c>
      <c r="N27" s="17">
        <f t="shared" si="55"/>
        <v>6.4516129032258063E-2</v>
      </c>
      <c r="O27" s="15">
        <f t="shared" si="55"/>
        <v>3.8674033149171269E-2</v>
      </c>
      <c r="P27" s="16">
        <f t="shared" si="55"/>
        <v>7.269155206286837E-2</v>
      </c>
      <c r="Q27" s="17">
        <f t="shared" si="55"/>
        <v>5.5133079847908745E-2</v>
      </c>
      <c r="R27" s="15" t="s">
        <v>13</v>
      </c>
      <c r="S27" s="16" t="s">
        <v>13</v>
      </c>
      <c r="T27" s="17" t="s">
        <v>13</v>
      </c>
      <c r="U27" s="15">
        <f t="shared" si="55"/>
        <v>0.35714285714285715</v>
      </c>
      <c r="V27" s="16">
        <f t="shared" si="55"/>
        <v>0.14414414414414414</v>
      </c>
      <c r="W27" s="17">
        <f t="shared" si="55"/>
        <v>0.21556886227544911</v>
      </c>
      <c r="X27" s="15">
        <f t="shared" si="55"/>
        <v>6.7123287671232879E-2</v>
      </c>
      <c r="Y27" s="16">
        <f t="shared" si="55"/>
        <v>8.5403726708074529E-2</v>
      </c>
      <c r="Z27" s="17">
        <f t="shared" si="55"/>
        <v>7.5691411935953426E-2</v>
      </c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</row>
    <row r="28" spans="1:38" ht="31.5" customHeight="1" x14ac:dyDescent="0.25">
      <c r="A28" s="279" t="s">
        <v>92</v>
      </c>
      <c r="B28" s="112" t="s">
        <v>35</v>
      </c>
      <c r="C28" s="122" t="s">
        <v>100</v>
      </c>
      <c r="D28" s="123" t="s">
        <v>100</v>
      </c>
      <c r="E28" s="124" t="s">
        <v>11</v>
      </c>
      <c r="F28" s="122" t="s">
        <v>100</v>
      </c>
      <c r="G28" s="125" t="s">
        <v>100</v>
      </c>
      <c r="H28" s="124" t="s">
        <v>11</v>
      </c>
      <c r="I28" s="122" t="s">
        <v>100</v>
      </c>
      <c r="J28" s="123" t="s">
        <v>100</v>
      </c>
      <c r="K28" s="124" t="s">
        <v>11</v>
      </c>
      <c r="L28" s="122">
        <f>+L6+L8+L10+L12+L14+L16+L18+L20+L22+L24+L26</f>
        <v>131</v>
      </c>
      <c r="M28" s="125">
        <f>+M6+M8+M10+M12+M14+M16+M18+M20+M22+M24+M26</f>
        <v>24</v>
      </c>
      <c r="N28" s="124">
        <f>+M28+L28</f>
        <v>155</v>
      </c>
      <c r="O28" s="122">
        <f>+O6+O8+O10+O12+O14+O16+O18+O20+O22+O24+O26</f>
        <v>543</v>
      </c>
      <c r="P28" s="125">
        <f>+P6+P8+P10+P12+P14+P16+P18+P20+P22+P24+P26</f>
        <v>509</v>
      </c>
      <c r="Q28" s="124">
        <f>+P28+O28</f>
        <v>1052</v>
      </c>
      <c r="R28" s="122" t="s">
        <v>100</v>
      </c>
      <c r="S28" s="123" t="s">
        <v>100</v>
      </c>
      <c r="T28" s="124" t="s">
        <v>11</v>
      </c>
      <c r="U28" s="122">
        <f>+U6+U8+U10+U12+U14+U16+U18+U20+U22+U24+U26</f>
        <v>56</v>
      </c>
      <c r="V28" s="125">
        <f>+V6+V8+V10+V12+V14+V16+V18+V20+V22+V24+V26</f>
        <v>111</v>
      </c>
      <c r="W28" s="124">
        <f>+V28+U28</f>
        <v>167</v>
      </c>
      <c r="X28" s="122">
        <f>L28+O28+U28</f>
        <v>730</v>
      </c>
      <c r="Y28" s="123">
        <f>M28+P28+V28</f>
        <v>644</v>
      </c>
      <c r="Z28" s="124">
        <f>N28+Q28+W28</f>
        <v>1374</v>
      </c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</row>
    <row r="29" spans="1:38" ht="31.5" customHeight="1" thickBot="1" x14ac:dyDescent="0.3">
      <c r="A29" s="280"/>
      <c r="B29" s="126" t="s">
        <v>81</v>
      </c>
      <c r="C29" s="18" t="s">
        <v>13</v>
      </c>
      <c r="D29" s="19" t="s">
        <v>13</v>
      </c>
      <c r="E29" s="20" t="s">
        <v>13</v>
      </c>
      <c r="F29" s="18" t="s">
        <v>13</v>
      </c>
      <c r="G29" s="21" t="s">
        <v>13</v>
      </c>
      <c r="H29" s="20" t="s">
        <v>13</v>
      </c>
      <c r="I29" s="18" t="s">
        <v>13</v>
      </c>
      <c r="J29" s="19" t="s">
        <v>13</v>
      </c>
      <c r="K29" s="20" t="s">
        <v>13</v>
      </c>
      <c r="L29" s="18">
        <f t="shared" ref="L29:Q29" si="56">L28/L$28</f>
        <v>1</v>
      </c>
      <c r="M29" s="21">
        <f t="shared" si="56"/>
        <v>1</v>
      </c>
      <c r="N29" s="20">
        <f t="shared" si="56"/>
        <v>1</v>
      </c>
      <c r="O29" s="18">
        <f t="shared" si="56"/>
        <v>1</v>
      </c>
      <c r="P29" s="21">
        <f t="shared" si="56"/>
        <v>1</v>
      </c>
      <c r="Q29" s="20">
        <f t="shared" si="56"/>
        <v>1</v>
      </c>
      <c r="R29" s="18" t="s">
        <v>13</v>
      </c>
      <c r="S29" s="19" t="s">
        <v>13</v>
      </c>
      <c r="T29" s="20" t="s">
        <v>13</v>
      </c>
      <c r="U29" s="18">
        <f t="shared" ref="U29:Y29" si="57">U28/U$28</f>
        <v>1</v>
      </c>
      <c r="V29" s="21">
        <f t="shared" si="57"/>
        <v>1</v>
      </c>
      <c r="W29" s="20">
        <f t="shared" si="57"/>
        <v>1</v>
      </c>
      <c r="X29" s="18">
        <f t="shared" si="57"/>
        <v>1</v>
      </c>
      <c r="Y29" s="19">
        <f t="shared" si="57"/>
        <v>1</v>
      </c>
      <c r="Z29" s="20">
        <f t="shared" si="43"/>
        <v>1</v>
      </c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</row>
    <row r="30" spans="1:38" ht="31.5" customHeight="1" thickBot="1" x14ac:dyDescent="0.3">
      <c r="A30" s="62"/>
      <c r="B30" s="50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</row>
    <row r="31" spans="1:38" ht="42" customHeight="1" x14ac:dyDescent="0.25">
      <c r="A31" s="127" t="s">
        <v>93</v>
      </c>
      <c r="B31" s="128" t="s">
        <v>10</v>
      </c>
      <c r="C31" s="113" t="s">
        <v>11</v>
      </c>
      <c r="D31" s="114" t="s">
        <v>11</v>
      </c>
      <c r="E31" s="115" t="s">
        <v>11</v>
      </c>
      <c r="F31" s="113" t="s">
        <v>11</v>
      </c>
      <c r="G31" s="114" t="s">
        <v>11</v>
      </c>
      <c r="H31" s="115" t="s">
        <v>11</v>
      </c>
      <c r="I31" s="113" t="s">
        <v>11</v>
      </c>
      <c r="J31" s="114" t="s">
        <v>11</v>
      </c>
      <c r="K31" s="115" t="s">
        <v>11</v>
      </c>
      <c r="L31" s="113">
        <v>0</v>
      </c>
      <c r="M31" s="114">
        <v>0</v>
      </c>
      <c r="N31" s="115">
        <f>L31+M31</f>
        <v>0</v>
      </c>
      <c r="O31" s="113">
        <v>34</v>
      </c>
      <c r="P31" s="114">
        <v>33</v>
      </c>
      <c r="Q31" s="115">
        <f>O31+P31</f>
        <v>67</v>
      </c>
      <c r="R31" s="113" t="s">
        <v>11</v>
      </c>
      <c r="S31" s="114" t="s">
        <v>11</v>
      </c>
      <c r="T31" s="115" t="s">
        <v>11</v>
      </c>
      <c r="U31" s="113">
        <v>0</v>
      </c>
      <c r="V31" s="114">
        <v>0</v>
      </c>
      <c r="W31" s="115">
        <f>U31+V31</f>
        <v>0</v>
      </c>
      <c r="X31" s="113">
        <f>L31+O31+U31</f>
        <v>34</v>
      </c>
      <c r="Y31" s="114">
        <f>M31+P31+V31</f>
        <v>33</v>
      </c>
      <c r="Z31" s="115">
        <f>+Y31+X31</f>
        <v>67</v>
      </c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</row>
    <row r="32" spans="1:38" ht="43.5" customHeight="1" thickBot="1" x14ac:dyDescent="0.3">
      <c r="A32" s="129" t="s">
        <v>94</v>
      </c>
      <c r="B32" s="130" t="s">
        <v>10</v>
      </c>
      <c r="C32" s="273" t="s">
        <v>11</v>
      </c>
      <c r="D32" s="273"/>
      <c r="E32" s="273"/>
      <c r="F32" s="273">
        <f>F33</f>
        <v>352</v>
      </c>
      <c r="G32" s="273"/>
      <c r="H32" s="273"/>
      <c r="I32" s="273">
        <f>I33</f>
        <v>190</v>
      </c>
      <c r="J32" s="273"/>
      <c r="K32" s="273"/>
      <c r="L32" s="273">
        <f>L33-N28-N31</f>
        <v>0</v>
      </c>
      <c r="M32" s="273"/>
      <c r="N32" s="273"/>
      <c r="O32" s="273">
        <f>(O33-Q28-Q31)+1</f>
        <v>3</v>
      </c>
      <c r="P32" s="273"/>
      <c r="Q32" s="273"/>
      <c r="R32" s="273" t="s">
        <v>11</v>
      </c>
      <c r="S32" s="273"/>
      <c r="T32" s="273"/>
      <c r="U32" s="273">
        <f>U33-W28-W31</f>
        <v>0</v>
      </c>
      <c r="V32" s="273"/>
      <c r="W32" s="273"/>
      <c r="X32" s="273">
        <f>X33-Z28-Z31</f>
        <v>544</v>
      </c>
      <c r="Y32" s="273"/>
      <c r="Z32" s="2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</row>
    <row r="33" spans="1:38" ht="51.75" customHeight="1" thickBot="1" x14ac:dyDescent="0.3">
      <c r="A33" s="131" t="s">
        <v>28</v>
      </c>
      <c r="B33" s="104" t="s">
        <v>10</v>
      </c>
      <c r="C33" s="274" t="s">
        <v>11</v>
      </c>
      <c r="D33" s="275"/>
      <c r="E33" s="276"/>
      <c r="F33" s="274">
        <v>352</v>
      </c>
      <c r="G33" s="275"/>
      <c r="H33" s="276"/>
      <c r="I33" s="274">
        <v>190</v>
      </c>
      <c r="J33" s="275"/>
      <c r="K33" s="276"/>
      <c r="L33" s="267">
        <v>155</v>
      </c>
      <c r="M33" s="267"/>
      <c r="N33" s="267"/>
      <c r="O33" s="267">
        <v>1121</v>
      </c>
      <c r="P33" s="267"/>
      <c r="Q33" s="267"/>
      <c r="R33" s="267" t="s">
        <v>11</v>
      </c>
      <c r="S33" s="267"/>
      <c r="T33" s="267"/>
      <c r="U33" s="267">
        <v>167</v>
      </c>
      <c r="V33" s="267"/>
      <c r="W33" s="267"/>
      <c r="X33" s="268">
        <f>SUM(C33:W33)</f>
        <v>1985</v>
      </c>
      <c r="Y33" s="269"/>
      <c r="Z33" s="270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</row>
    <row r="34" spans="1:38" ht="30.6" customHeight="1" thickBot="1" x14ac:dyDescent="0.3">
      <c r="A34" s="132"/>
      <c r="B34" s="133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</row>
    <row r="35" spans="1:38" ht="36.75" customHeight="1" x14ac:dyDescent="0.25">
      <c r="A35" s="233"/>
      <c r="B35" s="234"/>
      <c r="C35" s="234"/>
      <c r="D35" s="234"/>
      <c r="E35" s="234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2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</row>
    <row r="36" spans="1:38" ht="44.25" customHeight="1" x14ac:dyDescent="0.25">
      <c r="A36" s="235" t="s">
        <v>30</v>
      </c>
      <c r="B36" s="236"/>
      <c r="C36" s="262">
        <v>0</v>
      </c>
      <c r="D36" s="263"/>
      <c r="E36" s="264"/>
      <c r="F36" s="262">
        <v>0</v>
      </c>
      <c r="G36" s="263"/>
      <c r="H36" s="264"/>
      <c r="I36" s="262">
        <v>0</v>
      </c>
      <c r="J36" s="263">
        <v>2</v>
      </c>
      <c r="K36" s="264">
        <v>2</v>
      </c>
      <c r="L36" s="262">
        <v>2</v>
      </c>
      <c r="M36" s="263">
        <v>2</v>
      </c>
      <c r="N36" s="264">
        <v>2</v>
      </c>
      <c r="O36" s="262">
        <v>3</v>
      </c>
      <c r="P36" s="263">
        <v>1</v>
      </c>
      <c r="Q36" s="264">
        <v>1</v>
      </c>
      <c r="R36" s="262">
        <v>0</v>
      </c>
      <c r="S36" s="263">
        <v>0</v>
      </c>
      <c r="T36" s="264">
        <v>0</v>
      </c>
      <c r="U36" s="262">
        <v>1</v>
      </c>
      <c r="V36" s="263">
        <v>3</v>
      </c>
      <c r="W36" s="264">
        <v>3</v>
      </c>
      <c r="X36" s="262">
        <f>C36+F36+I36+L36+O36+R36+U36</f>
        <v>6</v>
      </c>
      <c r="Y36" s="263">
        <f t="shared" ref="Y36:Z37" si="58">D36+G36+J36+M36+P36+S36+V36</f>
        <v>8</v>
      </c>
      <c r="Z36" s="264">
        <f t="shared" si="58"/>
        <v>8</v>
      </c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</row>
    <row r="37" spans="1:38" ht="44.25" customHeight="1" thickBot="1" x14ac:dyDescent="0.3">
      <c r="A37" s="237" t="s">
        <v>31</v>
      </c>
      <c r="B37" s="238"/>
      <c r="C37" s="265">
        <v>0</v>
      </c>
      <c r="D37" s="260"/>
      <c r="E37" s="266"/>
      <c r="F37" s="259">
        <v>4</v>
      </c>
      <c r="G37" s="260"/>
      <c r="H37" s="261"/>
      <c r="I37" s="259">
        <v>2</v>
      </c>
      <c r="J37" s="260"/>
      <c r="K37" s="261"/>
      <c r="L37" s="259">
        <v>2</v>
      </c>
      <c r="M37" s="260"/>
      <c r="N37" s="261"/>
      <c r="O37" s="259">
        <v>3</v>
      </c>
      <c r="P37" s="260"/>
      <c r="Q37" s="261"/>
      <c r="R37" s="259">
        <v>0</v>
      </c>
      <c r="S37" s="260"/>
      <c r="T37" s="261"/>
      <c r="U37" s="259">
        <v>1</v>
      </c>
      <c r="V37" s="260"/>
      <c r="W37" s="261"/>
      <c r="X37" s="260">
        <f>C37+F37+I37+L37+O37+R37+U37</f>
        <v>12</v>
      </c>
      <c r="Y37" s="260">
        <f t="shared" si="58"/>
        <v>0</v>
      </c>
      <c r="Z37" s="261">
        <f t="shared" si="58"/>
        <v>0</v>
      </c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</row>
    <row r="38" spans="1:38" x14ac:dyDescent="0.25">
      <c r="A38" s="73" t="s">
        <v>32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</row>
    <row r="39" spans="1:38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</row>
    <row r="40" spans="1:38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</row>
    <row r="41" spans="1:38" ht="70.150000000000006" customHeight="1" x14ac:dyDescent="0.25">
      <c r="A41" s="257" t="s">
        <v>140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</row>
  </sheetData>
  <mergeCells count="67">
    <mergeCell ref="A1:Z1"/>
    <mergeCell ref="A2:Z2"/>
    <mergeCell ref="A3:B5"/>
    <mergeCell ref="C3:Z3"/>
    <mergeCell ref="C4:E4"/>
    <mergeCell ref="F4:H4"/>
    <mergeCell ref="I4:K4"/>
    <mergeCell ref="L4:N4"/>
    <mergeCell ref="O4:Q4"/>
    <mergeCell ref="R4:T4"/>
    <mergeCell ref="A24:A25"/>
    <mergeCell ref="U4:W4"/>
    <mergeCell ref="X4:Z4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6:A27"/>
    <mergeCell ref="A28:A29"/>
    <mergeCell ref="C32:E32"/>
    <mergeCell ref="F32:H32"/>
    <mergeCell ref="I32:K32"/>
    <mergeCell ref="O32:Q32"/>
    <mergeCell ref="R32:T32"/>
    <mergeCell ref="U32:W32"/>
    <mergeCell ref="X32:Z32"/>
    <mergeCell ref="C33:E33"/>
    <mergeCell ref="F33:H33"/>
    <mergeCell ref="I33:K33"/>
    <mergeCell ref="L33:N33"/>
    <mergeCell ref="O33:Q33"/>
    <mergeCell ref="R33:T33"/>
    <mergeCell ref="L32:N32"/>
    <mergeCell ref="A35:E35"/>
    <mergeCell ref="F35:H35"/>
    <mergeCell ref="I35:K35"/>
    <mergeCell ref="L35:N35"/>
    <mergeCell ref="O35:Q35"/>
    <mergeCell ref="I36:K36"/>
    <mergeCell ref="L36:N36"/>
    <mergeCell ref="O36:Q36"/>
    <mergeCell ref="U33:W33"/>
    <mergeCell ref="X33:Z33"/>
    <mergeCell ref="R35:T35"/>
    <mergeCell ref="U35:W35"/>
    <mergeCell ref="X35:Z35"/>
    <mergeCell ref="U37:W37"/>
    <mergeCell ref="X37:Z37"/>
    <mergeCell ref="A41:Z41"/>
    <mergeCell ref="R36:T36"/>
    <mergeCell ref="U36:W36"/>
    <mergeCell ref="X36:Z36"/>
    <mergeCell ref="A37:B37"/>
    <mergeCell ref="C37:E37"/>
    <mergeCell ref="F37:H37"/>
    <mergeCell ref="I37:K37"/>
    <mergeCell ref="L37:N37"/>
    <mergeCell ref="O37:Q37"/>
    <mergeCell ref="R37:T37"/>
    <mergeCell ref="A36:B36"/>
    <mergeCell ref="C36:E36"/>
    <mergeCell ref="F36:H36"/>
  </mergeCells>
  <pageMargins left="0.70866141732283472" right="0.70866141732283472" top="0.74803149606299213" bottom="0.74803149606299213" header="0.31496062992125984" footer="0.31496062992125984"/>
  <pageSetup paperSize="8" scale="38" orientation="landscape" copies="2" r:id="rId1"/>
  <headerFooter>
    <oddFooter>&amp;L&amp;F&amp;C&amp;A&amp;R&amp;P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AB89E-C338-4D2F-B15E-7482C6681D8B}">
  <sheetPr>
    <tabColor rgb="FF00FF00"/>
    <pageSetUpPr fitToPage="1"/>
  </sheetPr>
  <dimension ref="A1:J28"/>
  <sheetViews>
    <sheetView zoomScale="59" zoomScaleNormal="59" workbookViewId="0">
      <selection activeCell="F23" sqref="F23"/>
    </sheetView>
  </sheetViews>
  <sheetFormatPr baseColWidth="10" defaultRowHeight="15" x14ac:dyDescent="0.25"/>
  <cols>
    <col min="1" max="1" width="41.140625" customWidth="1"/>
    <col min="2" max="2" width="19.5703125" style="149" customWidth="1"/>
    <col min="3" max="4" width="22.5703125" customWidth="1"/>
    <col min="5" max="5" width="25.140625" customWidth="1"/>
    <col min="6" max="10" width="22.5703125" customWidth="1"/>
  </cols>
  <sheetData>
    <row r="1" spans="1:10" ht="57" customHeight="1" x14ac:dyDescent="0.25">
      <c r="A1" s="291" t="s">
        <v>66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0" ht="57" customHeight="1" thickBot="1" x14ac:dyDescent="0.3">
      <c r="A2" s="291" t="s">
        <v>141</v>
      </c>
      <c r="B2" s="291"/>
      <c r="C2" s="293"/>
      <c r="D2" s="293"/>
      <c r="E2" s="293"/>
      <c r="F2" s="293"/>
      <c r="G2" s="293"/>
      <c r="H2" s="293"/>
      <c r="I2" s="293"/>
      <c r="J2" s="293"/>
    </row>
    <row r="3" spans="1:10" ht="51.75" customHeight="1" thickBot="1" x14ac:dyDescent="0.3">
      <c r="A3" s="242" t="s">
        <v>67</v>
      </c>
      <c r="B3" s="243"/>
      <c r="C3" s="246" t="s">
        <v>2</v>
      </c>
      <c r="D3" s="246"/>
      <c r="E3" s="246"/>
      <c r="F3" s="246"/>
      <c r="G3" s="246"/>
      <c r="H3" s="246"/>
      <c r="I3" s="246"/>
      <c r="J3" s="247"/>
    </row>
    <row r="4" spans="1:10" ht="67.5" customHeight="1" thickBot="1" x14ac:dyDescent="0.3">
      <c r="A4" s="244"/>
      <c r="B4" s="245"/>
      <c r="C4" s="32" t="s">
        <v>3</v>
      </c>
      <c r="D4" s="33" t="s">
        <v>4</v>
      </c>
      <c r="E4" s="34" t="s">
        <v>142</v>
      </c>
      <c r="F4" s="33" t="s">
        <v>69</v>
      </c>
      <c r="G4" s="33" t="s">
        <v>5</v>
      </c>
      <c r="H4" s="34" t="s">
        <v>6</v>
      </c>
      <c r="I4" s="35" t="s">
        <v>7</v>
      </c>
      <c r="J4" s="36" t="s">
        <v>8</v>
      </c>
    </row>
    <row r="5" spans="1:10" ht="25.5" customHeight="1" x14ac:dyDescent="0.25">
      <c r="A5" s="299" t="s">
        <v>70</v>
      </c>
      <c r="B5" s="37" t="s">
        <v>10</v>
      </c>
      <c r="C5" s="76" t="s">
        <v>11</v>
      </c>
      <c r="D5" s="76">
        <v>190</v>
      </c>
      <c r="E5" s="76">
        <v>104</v>
      </c>
      <c r="F5" s="76">
        <v>137</v>
      </c>
      <c r="G5" s="76">
        <v>600</v>
      </c>
      <c r="H5" s="76" t="s">
        <v>11</v>
      </c>
      <c r="I5" s="77">
        <v>72</v>
      </c>
      <c r="J5" s="94">
        <f>SUM(C5:I5)</f>
        <v>1103</v>
      </c>
    </row>
    <row r="6" spans="1:10" ht="25.5" customHeight="1" x14ac:dyDescent="0.25">
      <c r="A6" s="295"/>
      <c r="B6" s="78" t="s">
        <v>12</v>
      </c>
      <c r="C6" s="41" t="s">
        <v>13</v>
      </c>
      <c r="D6" s="2">
        <f t="shared" ref="D6:J6" si="0">D5/D$15</f>
        <v>0.55232558139534882</v>
      </c>
      <c r="E6" s="2">
        <f t="shared" si="0"/>
        <v>0.54736842105263162</v>
      </c>
      <c r="F6" s="2">
        <f t="shared" si="0"/>
        <v>0.88387096774193552</v>
      </c>
      <c r="G6" s="2">
        <f t="shared" si="0"/>
        <v>0.5623242736644799</v>
      </c>
      <c r="H6" s="41" t="s">
        <v>13</v>
      </c>
      <c r="I6" s="3">
        <f t="shared" si="0"/>
        <v>0.43113772455089822</v>
      </c>
      <c r="J6" s="42">
        <f t="shared" si="0"/>
        <v>0.57358294331773274</v>
      </c>
    </row>
    <row r="7" spans="1:10" ht="25.5" customHeight="1" x14ac:dyDescent="0.25">
      <c r="A7" s="294" t="s">
        <v>71</v>
      </c>
      <c r="B7" s="82" t="s">
        <v>10</v>
      </c>
      <c r="C7" s="44" t="s">
        <v>11</v>
      </c>
      <c r="D7" s="44">
        <v>80</v>
      </c>
      <c r="E7" s="44">
        <v>54</v>
      </c>
      <c r="F7" s="44">
        <v>10</v>
      </c>
      <c r="G7" s="44">
        <v>296</v>
      </c>
      <c r="H7" s="44" t="s">
        <v>11</v>
      </c>
      <c r="I7" s="95">
        <v>51</v>
      </c>
      <c r="J7" s="45">
        <f t="shared" ref="J7" si="1">SUM(C7:I7)</f>
        <v>491</v>
      </c>
    </row>
    <row r="8" spans="1:10" ht="25.5" customHeight="1" x14ac:dyDescent="0.25">
      <c r="A8" s="295"/>
      <c r="B8" s="78" t="s">
        <v>12</v>
      </c>
      <c r="C8" s="2" t="s">
        <v>13</v>
      </c>
      <c r="D8" s="2">
        <f t="shared" ref="D8:J8" si="2">D7/D$15</f>
        <v>0.23255813953488372</v>
      </c>
      <c r="E8" s="2">
        <f t="shared" si="2"/>
        <v>0.28421052631578947</v>
      </c>
      <c r="F8" s="2">
        <f t="shared" si="2"/>
        <v>6.4516129032258063E-2</v>
      </c>
      <c r="G8" s="2">
        <f t="shared" si="2"/>
        <v>0.27741330834114342</v>
      </c>
      <c r="H8" s="2" t="s">
        <v>13</v>
      </c>
      <c r="I8" s="3">
        <f t="shared" si="2"/>
        <v>0.30538922155688625</v>
      </c>
      <c r="J8" s="42">
        <f t="shared" si="2"/>
        <v>0.25533021320852833</v>
      </c>
    </row>
    <row r="9" spans="1:10" ht="25.5" customHeight="1" x14ac:dyDescent="0.25">
      <c r="A9" s="294" t="s">
        <v>72</v>
      </c>
      <c r="B9" s="82" t="s">
        <v>10</v>
      </c>
      <c r="C9" s="44" t="s">
        <v>11</v>
      </c>
      <c r="D9" s="44">
        <v>15</v>
      </c>
      <c r="E9" s="44">
        <v>7</v>
      </c>
      <c r="F9" s="44">
        <v>5</v>
      </c>
      <c r="G9" s="44">
        <v>51</v>
      </c>
      <c r="H9" s="44" t="s">
        <v>11</v>
      </c>
      <c r="I9" s="95">
        <v>15</v>
      </c>
      <c r="J9" s="45">
        <f t="shared" ref="J9" si="3">SUM(C9:I9)</f>
        <v>93</v>
      </c>
    </row>
    <row r="10" spans="1:10" ht="25.5" customHeight="1" x14ac:dyDescent="0.25">
      <c r="A10" s="295"/>
      <c r="B10" s="78" t="s">
        <v>12</v>
      </c>
      <c r="C10" s="2" t="s">
        <v>13</v>
      </c>
      <c r="D10" s="2">
        <f t="shared" ref="D10:J10" si="4">D9/D$15</f>
        <v>4.3604651162790699E-2</v>
      </c>
      <c r="E10" s="2">
        <f t="shared" si="4"/>
        <v>3.6842105263157891E-2</v>
      </c>
      <c r="F10" s="2">
        <f t="shared" si="4"/>
        <v>3.2258064516129031E-2</v>
      </c>
      <c r="G10" s="2">
        <f t="shared" si="4"/>
        <v>4.779756326148079E-2</v>
      </c>
      <c r="H10" s="2" t="s">
        <v>13</v>
      </c>
      <c r="I10" s="3">
        <f t="shared" si="4"/>
        <v>8.9820359281437126E-2</v>
      </c>
      <c r="J10" s="42">
        <f t="shared" si="4"/>
        <v>4.8361934477379097E-2</v>
      </c>
    </row>
    <row r="11" spans="1:10" ht="25.5" customHeight="1" x14ac:dyDescent="0.25">
      <c r="A11" s="294" t="s">
        <v>73</v>
      </c>
      <c r="B11" s="82" t="s">
        <v>10</v>
      </c>
      <c r="C11" s="44" t="s">
        <v>11</v>
      </c>
      <c r="D11" s="44">
        <v>59</v>
      </c>
      <c r="E11" s="44">
        <v>21</v>
      </c>
      <c r="F11" s="44">
        <v>3</v>
      </c>
      <c r="G11" s="44">
        <v>87</v>
      </c>
      <c r="H11" s="44" t="s">
        <v>11</v>
      </c>
      <c r="I11" s="95">
        <v>28</v>
      </c>
      <c r="J11" s="45">
        <f t="shared" ref="J11" si="5">SUM(C11:I11)</f>
        <v>198</v>
      </c>
    </row>
    <row r="12" spans="1:10" ht="25.5" customHeight="1" x14ac:dyDescent="0.25">
      <c r="A12" s="295"/>
      <c r="B12" s="78" t="s">
        <v>12</v>
      </c>
      <c r="C12" s="2" t="s">
        <v>13</v>
      </c>
      <c r="D12" s="2">
        <f t="shared" ref="D12:J12" si="6">D11/D$15</f>
        <v>0.17151162790697674</v>
      </c>
      <c r="E12" s="2">
        <f t="shared" si="6"/>
        <v>0.11052631578947368</v>
      </c>
      <c r="F12" s="2">
        <f t="shared" si="6"/>
        <v>1.935483870967742E-2</v>
      </c>
      <c r="G12" s="2">
        <f t="shared" si="6"/>
        <v>8.1537019681349576E-2</v>
      </c>
      <c r="H12" s="2" t="s">
        <v>13</v>
      </c>
      <c r="I12" s="3">
        <f t="shared" si="6"/>
        <v>0.16766467065868262</v>
      </c>
      <c r="J12" s="42">
        <f t="shared" si="6"/>
        <v>0.10296411856474259</v>
      </c>
    </row>
    <row r="13" spans="1:10" ht="25.5" customHeight="1" x14ac:dyDescent="0.25">
      <c r="A13" s="294" t="s">
        <v>143</v>
      </c>
      <c r="B13" s="82" t="s">
        <v>10</v>
      </c>
      <c r="C13" s="44" t="s">
        <v>11</v>
      </c>
      <c r="D13" s="44">
        <v>0</v>
      </c>
      <c r="E13" s="44">
        <v>4</v>
      </c>
      <c r="F13" s="44">
        <v>0</v>
      </c>
      <c r="G13" s="44">
        <v>33</v>
      </c>
      <c r="H13" s="44" t="s">
        <v>11</v>
      </c>
      <c r="I13" s="95">
        <v>1</v>
      </c>
      <c r="J13" s="45">
        <f t="shared" ref="J13" si="7">SUM(C13:I13)</f>
        <v>38</v>
      </c>
    </row>
    <row r="14" spans="1:10" ht="25.5" customHeight="1" thickBot="1" x14ac:dyDescent="0.3">
      <c r="A14" s="296"/>
      <c r="B14" s="78" t="s">
        <v>12</v>
      </c>
      <c r="C14" s="5" t="s">
        <v>13</v>
      </c>
      <c r="D14" s="5">
        <f t="shared" ref="D14:J14" si="8">D13/D$15</f>
        <v>0</v>
      </c>
      <c r="E14" s="5">
        <f t="shared" si="8"/>
        <v>2.1052631578947368E-2</v>
      </c>
      <c r="F14" s="5">
        <f t="shared" si="8"/>
        <v>0</v>
      </c>
      <c r="G14" s="5">
        <f t="shared" si="8"/>
        <v>3.0927835051546393E-2</v>
      </c>
      <c r="H14" s="5" t="s">
        <v>13</v>
      </c>
      <c r="I14" s="6">
        <f t="shared" si="8"/>
        <v>5.9880239520958087E-3</v>
      </c>
      <c r="J14" s="135">
        <f t="shared" si="8"/>
        <v>1.9760790431617263E-2</v>
      </c>
    </row>
    <row r="15" spans="1:10" ht="27.75" customHeight="1" x14ac:dyDescent="0.25">
      <c r="A15" s="297" t="s">
        <v>74</v>
      </c>
      <c r="B15" s="37" t="s">
        <v>10</v>
      </c>
      <c r="C15" s="97" t="s">
        <v>11</v>
      </c>
      <c r="D15" s="97">
        <f>D5+D7+D9+D11+D13</f>
        <v>344</v>
      </c>
      <c r="E15" s="97">
        <f>E5+E7+E9+E11+E13</f>
        <v>190</v>
      </c>
      <c r="F15" s="97">
        <f t="shared" ref="F15:J15" si="9">F5+F7+F9+F11+F13</f>
        <v>155</v>
      </c>
      <c r="G15" s="97">
        <f t="shared" si="9"/>
        <v>1067</v>
      </c>
      <c r="H15" s="97" t="s">
        <v>11</v>
      </c>
      <c r="I15" s="98">
        <f t="shared" si="9"/>
        <v>167</v>
      </c>
      <c r="J15" s="136">
        <f t="shared" si="9"/>
        <v>1923</v>
      </c>
    </row>
    <row r="16" spans="1:10" ht="27.75" customHeight="1" thickBot="1" x14ac:dyDescent="0.3">
      <c r="A16" s="298"/>
      <c r="B16" s="89" t="s">
        <v>12</v>
      </c>
      <c r="C16" s="8" t="s">
        <v>13</v>
      </c>
      <c r="D16" s="8">
        <f t="shared" ref="D16:I16" si="10">D15/D$15</f>
        <v>1</v>
      </c>
      <c r="E16" s="8">
        <f t="shared" si="10"/>
        <v>1</v>
      </c>
      <c r="F16" s="8">
        <f t="shared" si="10"/>
        <v>1</v>
      </c>
      <c r="G16" s="8">
        <f t="shared" si="10"/>
        <v>1</v>
      </c>
      <c r="H16" s="8" t="s">
        <v>13</v>
      </c>
      <c r="I16" s="9">
        <f t="shared" si="10"/>
        <v>1</v>
      </c>
      <c r="J16" s="49">
        <f>J15/J$15</f>
        <v>1</v>
      </c>
    </row>
    <row r="17" spans="1:10" ht="36" customHeight="1" thickBot="1" x14ac:dyDescent="0.3">
      <c r="A17" s="50"/>
      <c r="B17" s="51"/>
      <c r="C17" s="11"/>
      <c r="D17" s="11"/>
      <c r="E17" s="11"/>
      <c r="F17" s="11"/>
      <c r="G17" s="11"/>
      <c r="H17" s="11"/>
      <c r="I17" s="11"/>
      <c r="J17" s="11"/>
    </row>
    <row r="18" spans="1:10" ht="44.25" customHeight="1" x14ac:dyDescent="0.25">
      <c r="A18" s="137" t="s">
        <v>75</v>
      </c>
      <c r="B18" s="53" t="s">
        <v>10</v>
      </c>
      <c r="C18" s="138" t="s">
        <v>11</v>
      </c>
      <c r="D18" s="139">
        <v>8</v>
      </c>
      <c r="E18" s="139">
        <v>0</v>
      </c>
      <c r="F18" s="139">
        <v>0</v>
      </c>
      <c r="G18" s="139">
        <v>54</v>
      </c>
      <c r="H18" s="139" t="s">
        <v>11</v>
      </c>
      <c r="I18" s="139">
        <v>0</v>
      </c>
      <c r="J18" s="140">
        <f>SUM(C18:I18)</f>
        <v>62</v>
      </c>
    </row>
    <row r="19" spans="1:10" ht="44.25" customHeight="1" thickBot="1" x14ac:dyDescent="0.3">
      <c r="A19" s="141" t="s">
        <v>27</v>
      </c>
      <c r="B19" s="89" t="s">
        <v>10</v>
      </c>
      <c r="C19" s="142" t="s">
        <v>11</v>
      </c>
      <c r="D19" s="143">
        <f>D20-D15-D18</f>
        <v>0</v>
      </c>
      <c r="E19" s="143">
        <f t="shared" ref="E19:G19" si="11">E20-E15-E18</f>
        <v>0</v>
      </c>
      <c r="F19" s="143">
        <f t="shared" si="11"/>
        <v>0</v>
      </c>
      <c r="G19" s="143">
        <f t="shared" si="11"/>
        <v>0</v>
      </c>
      <c r="H19" s="143" t="s">
        <v>11</v>
      </c>
      <c r="I19" s="144">
        <f>I20-I15-I18</f>
        <v>0</v>
      </c>
      <c r="J19" s="145">
        <f>SUM(C19:I19)</f>
        <v>0</v>
      </c>
    </row>
    <row r="20" spans="1:10" ht="44.25" customHeight="1" thickBot="1" x14ac:dyDescent="0.3">
      <c r="A20" s="146" t="s">
        <v>28</v>
      </c>
      <c r="B20" s="89" t="s">
        <v>10</v>
      </c>
      <c r="C20" s="142" t="s">
        <v>11</v>
      </c>
      <c r="D20" s="143">
        <v>352</v>
      </c>
      <c r="E20" s="143">
        <v>190</v>
      </c>
      <c r="F20" s="143">
        <v>155</v>
      </c>
      <c r="G20" s="143">
        <v>1121</v>
      </c>
      <c r="H20" s="143" t="s">
        <v>11</v>
      </c>
      <c r="I20" s="143">
        <v>167</v>
      </c>
      <c r="J20" s="147">
        <f>SUM(C20:I20)</f>
        <v>1985</v>
      </c>
    </row>
    <row r="21" spans="1:10" ht="54.75" customHeight="1" thickBot="1" x14ac:dyDescent="0.3">
      <c r="A21" s="62"/>
      <c r="B21" s="50"/>
      <c r="C21" s="63"/>
      <c r="D21" s="63"/>
      <c r="E21" s="63"/>
      <c r="F21" s="63"/>
      <c r="G21" s="63"/>
      <c r="H21" s="63"/>
      <c r="I21" s="63"/>
      <c r="J21" s="64"/>
    </row>
    <row r="22" spans="1:10" ht="42" customHeight="1" x14ac:dyDescent="0.25">
      <c r="A22" s="233" t="s">
        <v>29</v>
      </c>
      <c r="B22" s="234"/>
      <c r="C22" s="234"/>
      <c r="D22" s="1"/>
      <c r="E22" s="1"/>
      <c r="F22" s="1"/>
      <c r="G22" s="1"/>
      <c r="H22" s="1"/>
      <c r="I22" s="1"/>
      <c r="J22" s="65"/>
    </row>
    <row r="23" spans="1:10" ht="42" customHeight="1" x14ac:dyDescent="0.25">
      <c r="A23" s="235" t="s">
        <v>30</v>
      </c>
      <c r="B23" s="236"/>
      <c r="C23" s="66">
        <v>0</v>
      </c>
      <c r="D23" s="67">
        <v>1</v>
      </c>
      <c r="E23" s="67">
        <v>2</v>
      </c>
      <c r="F23" s="67">
        <v>2</v>
      </c>
      <c r="G23" s="67">
        <v>3</v>
      </c>
      <c r="H23" s="67">
        <v>0</v>
      </c>
      <c r="I23" s="67">
        <v>1</v>
      </c>
      <c r="J23" s="68">
        <f>SUM(C23:I23)</f>
        <v>9</v>
      </c>
    </row>
    <row r="24" spans="1:10" ht="42" customHeight="1" thickBot="1" x14ac:dyDescent="0.3">
      <c r="A24" s="237" t="s">
        <v>31</v>
      </c>
      <c r="B24" s="238"/>
      <c r="C24" s="69">
        <v>0</v>
      </c>
      <c r="D24" s="70">
        <v>4</v>
      </c>
      <c r="E24" s="70">
        <v>2</v>
      </c>
      <c r="F24" s="70">
        <v>2</v>
      </c>
      <c r="G24" s="70">
        <v>3</v>
      </c>
      <c r="H24" s="70">
        <v>0</v>
      </c>
      <c r="I24" s="71">
        <v>1</v>
      </c>
      <c r="J24" s="72">
        <f>SUM(C24:I24)</f>
        <v>12</v>
      </c>
    </row>
    <row r="25" spans="1:10" ht="31.5" customHeight="1" x14ac:dyDescent="0.25">
      <c r="A25" s="73" t="s">
        <v>32</v>
      </c>
      <c r="B25" s="74"/>
      <c r="C25" s="75"/>
      <c r="D25" s="75"/>
      <c r="E25" s="75"/>
      <c r="F25" s="75"/>
      <c r="G25" s="75"/>
      <c r="H25" s="75"/>
      <c r="I25" s="75"/>
      <c r="J25" s="75"/>
    </row>
    <row r="26" spans="1:10" x14ac:dyDescent="0.25">
      <c r="A26" s="73"/>
      <c r="B26" s="148"/>
      <c r="C26" s="73"/>
      <c r="D26" s="73"/>
      <c r="E26" s="73"/>
      <c r="F26" s="73"/>
      <c r="G26" s="73"/>
      <c r="H26" s="73"/>
      <c r="I26" s="73"/>
      <c r="J26" s="73"/>
    </row>
    <row r="27" spans="1:10" ht="43.15" customHeight="1" x14ac:dyDescent="0.25">
      <c r="A27" s="257" t="s">
        <v>144</v>
      </c>
      <c r="B27" s="257"/>
      <c r="C27" s="257"/>
      <c r="D27" s="257"/>
      <c r="E27" s="257"/>
      <c r="F27" s="257"/>
      <c r="G27" s="257"/>
      <c r="H27" s="257"/>
      <c r="I27" s="257"/>
      <c r="J27" s="257"/>
    </row>
    <row r="28" spans="1:10" x14ac:dyDescent="0.25">
      <c r="A28" s="73"/>
      <c r="B28" s="148"/>
      <c r="C28" s="73"/>
      <c r="D28" s="73"/>
      <c r="E28" s="73"/>
      <c r="F28" s="73"/>
      <c r="G28" s="73"/>
      <c r="H28" s="73"/>
      <c r="I28" s="73"/>
      <c r="J28" s="73"/>
    </row>
  </sheetData>
  <mergeCells count="14">
    <mergeCell ref="A7:A8"/>
    <mergeCell ref="A1:J1"/>
    <mergeCell ref="A2:J2"/>
    <mergeCell ref="A3:B4"/>
    <mergeCell ref="C3:J3"/>
    <mergeCell ref="A5:A6"/>
    <mergeCell ref="A24:B24"/>
    <mergeCell ref="A27:J27"/>
    <mergeCell ref="A9:A10"/>
    <mergeCell ref="A11:A12"/>
    <mergeCell ref="A13:A14"/>
    <mergeCell ref="A15:A16"/>
    <mergeCell ref="A22:C22"/>
    <mergeCell ref="A23:B23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&amp;L&amp;F&amp;C&amp;A&amp;R&amp;P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4AD5C-D20F-4D9C-B189-F0225C02E203}">
  <sheetPr>
    <tabColor rgb="FF00FF00"/>
    <pageSetUpPr fitToPage="1"/>
  </sheetPr>
  <dimension ref="A1:O21"/>
  <sheetViews>
    <sheetView zoomScale="69" zoomScaleNormal="69" workbookViewId="0">
      <selection sqref="A1:J1"/>
    </sheetView>
  </sheetViews>
  <sheetFormatPr baseColWidth="10" defaultRowHeight="15" x14ac:dyDescent="0.25"/>
  <cols>
    <col min="1" max="1" width="33.7109375" customWidth="1"/>
    <col min="2" max="2" width="12.140625" customWidth="1"/>
    <col min="3" max="10" width="22.5703125" customWidth="1"/>
  </cols>
  <sheetData>
    <row r="1" spans="1:15" ht="43.5" customHeight="1" x14ac:dyDescent="0.25">
      <c r="A1" s="291" t="s">
        <v>59</v>
      </c>
      <c r="B1" s="291"/>
      <c r="C1" s="291"/>
      <c r="D1" s="291"/>
      <c r="E1" s="291"/>
      <c r="F1" s="291"/>
      <c r="G1" s="291"/>
      <c r="H1" s="291"/>
      <c r="I1" s="291"/>
      <c r="J1" s="291"/>
      <c r="K1" s="73"/>
      <c r="L1" s="73"/>
      <c r="M1" s="73"/>
      <c r="N1" s="73"/>
      <c r="O1" s="73"/>
    </row>
    <row r="2" spans="1:15" ht="43.5" customHeight="1" thickBot="1" x14ac:dyDescent="0.3">
      <c r="A2" s="291" t="s">
        <v>145</v>
      </c>
      <c r="B2" s="291"/>
      <c r="C2" s="293"/>
      <c r="D2" s="293"/>
      <c r="E2" s="293"/>
      <c r="F2" s="293"/>
      <c r="G2" s="293"/>
      <c r="H2" s="293"/>
      <c r="I2" s="293"/>
      <c r="J2" s="293"/>
      <c r="K2" s="73"/>
      <c r="L2" s="73"/>
      <c r="M2" s="73"/>
      <c r="N2" s="73"/>
      <c r="O2" s="73"/>
    </row>
    <row r="3" spans="1:15" ht="51.75" customHeight="1" thickBot="1" x14ac:dyDescent="0.3">
      <c r="A3" s="242" t="s">
        <v>60</v>
      </c>
      <c r="B3" s="243"/>
      <c r="C3" s="258" t="s">
        <v>2</v>
      </c>
      <c r="D3" s="246"/>
      <c r="E3" s="246"/>
      <c r="F3" s="246"/>
      <c r="G3" s="246"/>
      <c r="H3" s="246"/>
      <c r="I3" s="246"/>
      <c r="J3" s="247"/>
      <c r="K3" s="73"/>
      <c r="L3" s="73"/>
      <c r="M3" s="73"/>
      <c r="N3" s="73"/>
      <c r="O3" s="73"/>
    </row>
    <row r="4" spans="1:15" ht="48" customHeight="1" thickBot="1" x14ac:dyDescent="0.3">
      <c r="A4" s="244"/>
      <c r="B4" s="245"/>
      <c r="C4" s="32" t="s">
        <v>3</v>
      </c>
      <c r="D4" s="33" t="s">
        <v>4</v>
      </c>
      <c r="E4" s="34" t="s">
        <v>68</v>
      </c>
      <c r="F4" s="34" t="s">
        <v>134</v>
      </c>
      <c r="G4" s="33" t="s">
        <v>5</v>
      </c>
      <c r="H4" s="33" t="s">
        <v>6</v>
      </c>
      <c r="I4" s="35" t="s">
        <v>7</v>
      </c>
      <c r="J4" s="36" t="s">
        <v>8</v>
      </c>
      <c r="K4" s="73"/>
      <c r="L4" s="73"/>
      <c r="M4" s="73"/>
      <c r="N4" s="73"/>
      <c r="O4" s="73"/>
    </row>
    <row r="5" spans="1:15" ht="25.5" customHeight="1" x14ac:dyDescent="0.25">
      <c r="A5" s="303" t="s">
        <v>61</v>
      </c>
      <c r="B5" s="82" t="s">
        <v>10</v>
      </c>
      <c r="C5" s="76" t="s">
        <v>11</v>
      </c>
      <c r="D5" s="76">
        <v>193</v>
      </c>
      <c r="E5" s="76">
        <v>160</v>
      </c>
      <c r="F5" s="76">
        <v>145</v>
      </c>
      <c r="G5" s="76">
        <v>762</v>
      </c>
      <c r="H5" s="76" t="s">
        <v>11</v>
      </c>
      <c r="I5" s="77">
        <v>144</v>
      </c>
      <c r="J5" s="94">
        <f>SUM(C5:I5)</f>
        <v>1404</v>
      </c>
      <c r="K5" s="73"/>
      <c r="L5" s="73"/>
      <c r="M5" s="73"/>
      <c r="N5" s="73"/>
      <c r="O5" s="73"/>
    </row>
    <row r="6" spans="1:15" ht="25.5" customHeight="1" x14ac:dyDescent="0.25">
      <c r="A6" s="304"/>
      <c r="B6" s="78" t="s">
        <v>12</v>
      </c>
      <c r="C6" s="2" t="s">
        <v>13</v>
      </c>
      <c r="D6" s="2">
        <f t="shared" ref="D6:J6" si="0">D5/D$11</f>
        <v>0.56764705882352939</v>
      </c>
      <c r="E6" s="2">
        <f t="shared" si="0"/>
        <v>0.84656084656084651</v>
      </c>
      <c r="F6" s="2">
        <f t="shared" si="0"/>
        <v>0.93548387096774188</v>
      </c>
      <c r="G6" s="2">
        <f t="shared" si="0"/>
        <v>0.70883720930232563</v>
      </c>
      <c r="H6" s="2" t="s">
        <v>13</v>
      </c>
      <c r="I6" s="3">
        <f t="shared" si="0"/>
        <v>0.86227544910179643</v>
      </c>
      <c r="J6" s="42">
        <f t="shared" si="0"/>
        <v>0.7289719626168224</v>
      </c>
      <c r="K6" s="73"/>
      <c r="L6" s="73"/>
      <c r="M6" s="73"/>
      <c r="N6" s="73"/>
      <c r="O6" s="73"/>
    </row>
    <row r="7" spans="1:15" ht="25.5" customHeight="1" x14ac:dyDescent="0.25">
      <c r="A7" s="300" t="s">
        <v>62</v>
      </c>
      <c r="B7" s="82" t="s">
        <v>10</v>
      </c>
      <c r="C7" s="44" t="s">
        <v>11</v>
      </c>
      <c r="D7" s="44">
        <v>21</v>
      </c>
      <c r="E7" s="44">
        <v>8</v>
      </c>
      <c r="F7" s="44">
        <v>5</v>
      </c>
      <c r="G7" s="44">
        <v>29</v>
      </c>
      <c r="H7" s="44" t="s">
        <v>11</v>
      </c>
      <c r="I7" s="95">
        <v>5</v>
      </c>
      <c r="J7" s="45">
        <f t="shared" ref="J7" si="1">SUM(C7:I7)</f>
        <v>68</v>
      </c>
      <c r="K7" s="73"/>
      <c r="L7" s="73"/>
      <c r="M7" s="73"/>
      <c r="N7" s="73"/>
      <c r="O7" s="73"/>
    </row>
    <row r="8" spans="1:15" ht="25.5" customHeight="1" x14ac:dyDescent="0.25">
      <c r="A8" s="304"/>
      <c r="B8" s="78" t="s">
        <v>12</v>
      </c>
      <c r="C8" s="2" t="s">
        <v>13</v>
      </c>
      <c r="D8" s="2">
        <f t="shared" ref="D8:J8" si="2">D7/D$11</f>
        <v>6.1764705882352944E-2</v>
      </c>
      <c r="E8" s="2">
        <f t="shared" si="2"/>
        <v>4.2328042328042326E-2</v>
      </c>
      <c r="F8" s="2">
        <f t="shared" si="2"/>
        <v>3.2258064516129031E-2</v>
      </c>
      <c r="G8" s="2">
        <f t="shared" si="2"/>
        <v>2.6976744186046512E-2</v>
      </c>
      <c r="H8" s="2" t="s">
        <v>13</v>
      </c>
      <c r="I8" s="3">
        <f t="shared" si="2"/>
        <v>2.9940119760479042E-2</v>
      </c>
      <c r="J8" s="42">
        <f t="shared" si="2"/>
        <v>3.5306334371754934E-2</v>
      </c>
      <c r="K8" s="73"/>
      <c r="L8" s="73"/>
      <c r="M8" s="73"/>
      <c r="N8" s="73"/>
      <c r="O8" s="73"/>
    </row>
    <row r="9" spans="1:15" ht="25.5" customHeight="1" x14ac:dyDescent="0.25">
      <c r="A9" s="300" t="s">
        <v>63</v>
      </c>
      <c r="B9" s="43" t="s">
        <v>10</v>
      </c>
      <c r="C9" s="38" t="s">
        <v>11</v>
      </c>
      <c r="D9" s="38">
        <v>126</v>
      </c>
      <c r="E9" s="38">
        <v>21</v>
      </c>
      <c r="F9" s="38">
        <v>5</v>
      </c>
      <c r="G9" s="38">
        <v>284</v>
      </c>
      <c r="H9" s="38" t="s">
        <v>11</v>
      </c>
      <c r="I9" s="84">
        <v>18</v>
      </c>
      <c r="J9" s="39">
        <f t="shared" ref="J9:J11" si="3">SUM(C9:I9)</f>
        <v>454</v>
      </c>
      <c r="K9" s="73"/>
      <c r="L9" s="73"/>
      <c r="M9" s="73"/>
      <c r="N9" s="73"/>
      <c r="O9" s="73"/>
    </row>
    <row r="10" spans="1:15" ht="25.5" customHeight="1" thickBot="1" x14ac:dyDescent="0.3">
      <c r="A10" s="301"/>
      <c r="B10" s="89" t="s">
        <v>12</v>
      </c>
      <c r="C10" s="28" t="s">
        <v>13</v>
      </c>
      <c r="D10" s="28">
        <f t="shared" ref="D10:J10" si="4">D9/D$11</f>
        <v>0.37058823529411766</v>
      </c>
      <c r="E10" s="28">
        <f t="shared" si="4"/>
        <v>0.1111111111111111</v>
      </c>
      <c r="F10" s="28">
        <f t="shared" si="4"/>
        <v>3.2258064516129031E-2</v>
      </c>
      <c r="G10" s="28">
        <f t="shared" si="4"/>
        <v>0.26418604651162791</v>
      </c>
      <c r="H10" s="28" t="s">
        <v>13</v>
      </c>
      <c r="I10" s="96">
        <f t="shared" si="4"/>
        <v>0.10778443113772455</v>
      </c>
      <c r="J10" s="150">
        <f t="shared" si="4"/>
        <v>0.23572170301142265</v>
      </c>
      <c r="K10" s="73"/>
      <c r="L10" s="73"/>
      <c r="M10" s="73"/>
      <c r="N10" s="73"/>
      <c r="O10" s="73"/>
    </row>
    <row r="11" spans="1:15" ht="27.75" customHeight="1" x14ac:dyDescent="0.25">
      <c r="A11" s="302" t="s">
        <v>64</v>
      </c>
      <c r="B11" s="82" t="s">
        <v>10</v>
      </c>
      <c r="C11" s="46" t="s">
        <v>11</v>
      </c>
      <c r="D11" s="46">
        <f t="shared" ref="D11:I11" si="5">D5+D7++D9</f>
        <v>340</v>
      </c>
      <c r="E11" s="46">
        <f t="shared" si="5"/>
        <v>189</v>
      </c>
      <c r="F11" s="46">
        <f t="shared" si="5"/>
        <v>155</v>
      </c>
      <c r="G11" s="46">
        <f t="shared" si="5"/>
        <v>1075</v>
      </c>
      <c r="H11" s="46" t="s">
        <v>11</v>
      </c>
      <c r="I11" s="87">
        <f t="shared" si="5"/>
        <v>167</v>
      </c>
      <c r="J11" s="47">
        <f t="shared" si="3"/>
        <v>1926</v>
      </c>
      <c r="K11" s="73"/>
      <c r="L11" s="73"/>
      <c r="M11" s="73"/>
      <c r="N11" s="73"/>
      <c r="O11" s="73"/>
    </row>
    <row r="12" spans="1:15" ht="27.75" customHeight="1" thickBot="1" x14ac:dyDescent="0.3">
      <c r="A12" s="244"/>
      <c r="B12" s="89" t="s">
        <v>12</v>
      </c>
      <c r="C12" s="8" t="s">
        <v>13</v>
      </c>
      <c r="D12" s="8">
        <f t="shared" ref="D12:I12" si="6">D11/D$11</f>
        <v>1</v>
      </c>
      <c r="E12" s="8">
        <f t="shared" si="6"/>
        <v>1</v>
      </c>
      <c r="F12" s="8">
        <f t="shared" si="6"/>
        <v>1</v>
      </c>
      <c r="G12" s="8">
        <f t="shared" si="6"/>
        <v>1</v>
      </c>
      <c r="H12" s="8" t="s">
        <v>13</v>
      </c>
      <c r="I12" s="9">
        <f t="shared" si="6"/>
        <v>1</v>
      </c>
      <c r="J12" s="49">
        <f>J11/J$11</f>
        <v>1</v>
      </c>
      <c r="K12" s="73"/>
      <c r="L12" s="73"/>
      <c r="M12" s="73"/>
      <c r="N12" s="73"/>
      <c r="O12" s="73"/>
    </row>
    <row r="13" spans="1:15" ht="36" customHeight="1" thickBot="1" x14ac:dyDescent="0.3">
      <c r="A13" s="50"/>
      <c r="B13" s="51"/>
      <c r="C13" s="11"/>
      <c r="D13" s="11"/>
      <c r="E13" s="11"/>
      <c r="F13" s="11"/>
      <c r="G13" s="11"/>
      <c r="H13" s="11"/>
      <c r="I13" s="11"/>
      <c r="J13" s="11"/>
      <c r="K13" s="73"/>
      <c r="L13" s="73"/>
      <c r="M13" s="73"/>
      <c r="N13" s="73"/>
      <c r="O13" s="73"/>
    </row>
    <row r="14" spans="1:15" ht="48.75" customHeight="1" x14ac:dyDescent="0.25">
      <c r="A14" s="137" t="s">
        <v>65</v>
      </c>
      <c r="B14" s="151" t="s">
        <v>10</v>
      </c>
      <c r="C14" s="138" t="s">
        <v>11</v>
      </c>
      <c r="D14" s="139">
        <v>12</v>
      </c>
      <c r="E14" s="139">
        <v>1</v>
      </c>
      <c r="F14" s="139">
        <v>0</v>
      </c>
      <c r="G14" s="139">
        <v>46</v>
      </c>
      <c r="H14" s="139" t="s">
        <v>11</v>
      </c>
      <c r="I14" s="152">
        <v>0</v>
      </c>
      <c r="J14" s="140">
        <f>SUM(C14:I14)</f>
        <v>59</v>
      </c>
      <c r="K14" s="73"/>
      <c r="L14" s="73"/>
      <c r="M14" s="73"/>
      <c r="N14" s="73"/>
      <c r="O14" s="73"/>
    </row>
    <row r="15" spans="1:15" ht="48.75" customHeight="1" thickBot="1" x14ac:dyDescent="0.3">
      <c r="A15" s="153" t="s">
        <v>27</v>
      </c>
      <c r="B15" s="154" t="s">
        <v>10</v>
      </c>
      <c r="C15" s="142" t="s">
        <v>11</v>
      </c>
      <c r="D15" s="143">
        <f t="shared" ref="D15:I15" si="7">D16-D11-D14</f>
        <v>0</v>
      </c>
      <c r="E15" s="143">
        <f t="shared" si="7"/>
        <v>0</v>
      </c>
      <c r="F15" s="143">
        <f t="shared" si="7"/>
        <v>0</v>
      </c>
      <c r="G15" s="143">
        <f t="shared" si="7"/>
        <v>0</v>
      </c>
      <c r="H15" s="143" t="s">
        <v>11</v>
      </c>
      <c r="I15" s="144">
        <f t="shared" si="7"/>
        <v>0</v>
      </c>
      <c r="J15" s="147">
        <f>J16-J11-J14</f>
        <v>0</v>
      </c>
      <c r="K15" s="73"/>
      <c r="L15" s="73"/>
      <c r="M15" s="73"/>
      <c r="N15" s="73"/>
      <c r="O15" s="73"/>
    </row>
    <row r="16" spans="1:15" ht="48.75" customHeight="1" thickBot="1" x14ac:dyDescent="0.3">
      <c r="A16" s="155" t="s">
        <v>28</v>
      </c>
      <c r="B16" s="104" t="s">
        <v>10</v>
      </c>
      <c r="C16" s="142" t="s">
        <v>11</v>
      </c>
      <c r="D16" s="143">
        <v>352</v>
      </c>
      <c r="E16" s="143">
        <v>190</v>
      </c>
      <c r="F16" s="143">
        <v>155</v>
      </c>
      <c r="G16" s="143">
        <v>1121</v>
      </c>
      <c r="H16" s="143" t="s">
        <v>11</v>
      </c>
      <c r="I16" s="144">
        <v>167</v>
      </c>
      <c r="J16" s="147">
        <f>SUM(C16:I16)</f>
        <v>1985</v>
      </c>
      <c r="K16" s="73"/>
      <c r="L16" s="73"/>
      <c r="M16" s="73"/>
      <c r="N16" s="73"/>
      <c r="O16" s="73"/>
    </row>
    <row r="17" spans="1:15" ht="54.75" customHeight="1" thickBot="1" x14ac:dyDescent="0.3">
      <c r="A17" s="62"/>
      <c r="B17" s="50"/>
      <c r="C17" s="63"/>
      <c r="D17" s="63"/>
      <c r="E17" s="63"/>
      <c r="F17" s="63"/>
      <c r="G17" s="63"/>
      <c r="H17" s="63"/>
      <c r="I17" s="63"/>
      <c r="J17" s="64"/>
      <c r="K17" s="73"/>
      <c r="L17" s="73"/>
      <c r="M17" s="73"/>
      <c r="N17" s="73"/>
      <c r="O17" s="73"/>
    </row>
    <row r="18" spans="1:15" ht="36" customHeight="1" x14ac:dyDescent="0.25">
      <c r="A18" s="233" t="s">
        <v>29</v>
      </c>
      <c r="B18" s="234"/>
      <c r="C18" s="234"/>
      <c r="D18" s="1"/>
      <c r="E18" s="1"/>
      <c r="F18" s="1"/>
      <c r="G18" s="1"/>
      <c r="H18" s="1"/>
      <c r="I18" s="1"/>
      <c r="J18" s="65"/>
      <c r="K18" s="73"/>
      <c r="L18" s="73"/>
      <c r="M18" s="73"/>
      <c r="N18" s="73"/>
      <c r="O18" s="73"/>
    </row>
    <row r="19" spans="1:15" ht="36" customHeight="1" x14ac:dyDescent="0.25">
      <c r="A19" s="235" t="s">
        <v>30</v>
      </c>
      <c r="B19" s="236"/>
      <c r="C19" s="66">
        <v>0</v>
      </c>
      <c r="D19" s="67">
        <v>1</v>
      </c>
      <c r="E19" s="67">
        <v>2</v>
      </c>
      <c r="F19" s="67">
        <v>2</v>
      </c>
      <c r="G19" s="67">
        <v>3</v>
      </c>
      <c r="H19" s="67">
        <v>0</v>
      </c>
      <c r="I19" s="67">
        <v>1</v>
      </c>
      <c r="J19" s="68">
        <f>SUM(C19:I19)</f>
        <v>9</v>
      </c>
      <c r="K19" s="73"/>
      <c r="L19" s="73"/>
      <c r="M19" s="73"/>
      <c r="N19" s="73"/>
      <c r="O19" s="73"/>
    </row>
    <row r="20" spans="1:15" ht="36" customHeight="1" thickBot="1" x14ac:dyDescent="0.3">
      <c r="A20" s="237" t="s">
        <v>31</v>
      </c>
      <c r="B20" s="238"/>
      <c r="C20" s="69">
        <v>0</v>
      </c>
      <c r="D20" s="70">
        <v>4</v>
      </c>
      <c r="E20" s="70">
        <v>2</v>
      </c>
      <c r="F20" s="70">
        <v>2</v>
      </c>
      <c r="G20" s="70">
        <v>3</v>
      </c>
      <c r="H20" s="70">
        <v>0</v>
      </c>
      <c r="I20" s="71">
        <v>1</v>
      </c>
      <c r="J20" s="72">
        <f>SUM(C20:I20)</f>
        <v>12</v>
      </c>
      <c r="K20" s="73"/>
      <c r="L20" s="73"/>
      <c r="M20" s="73"/>
      <c r="N20" s="73"/>
      <c r="O20" s="73"/>
    </row>
    <row r="21" spans="1:15" ht="31.5" customHeight="1" x14ac:dyDescent="0.25">
      <c r="A21" s="73" t="s">
        <v>32</v>
      </c>
      <c r="B21" s="74"/>
      <c r="C21" s="75"/>
      <c r="D21" s="75"/>
      <c r="E21" s="75"/>
      <c r="F21" s="75"/>
      <c r="G21" s="75"/>
      <c r="H21" s="75"/>
      <c r="I21" s="75"/>
      <c r="J21" s="75"/>
      <c r="K21" s="73"/>
      <c r="L21" s="73"/>
      <c r="M21" s="73"/>
      <c r="N21" s="73"/>
      <c r="O21" s="73"/>
    </row>
  </sheetData>
  <mergeCells count="11">
    <mergeCell ref="A7:A8"/>
    <mergeCell ref="A1:J1"/>
    <mergeCell ref="A2:J2"/>
    <mergeCell ref="A3:B4"/>
    <mergeCell ref="C3:J3"/>
    <mergeCell ref="A5:A6"/>
    <mergeCell ref="A9:A10"/>
    <mergeCell ref="A11:A12"/>
    <mergeCell ref="A18:C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&amp;L&amp;F&amp;C&amp;A&amp;R&amp;P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D4541-4302-4A44-8219-EE6B6F7D785B}">
  <sheetPr>
    <tabColor rgb="FF00FF00"/>
    <pageSetUpPr fitToPage="1"/>
  </sheetPr>
  <dimension ref="A1:O32"/>
  <sheetViews>
    <sheetView zoomScale="46" zoomScaleNormal="46" workbookViewId="0">
      <selection sqref="A1:J1"/>
    </sheetView>
  </sheetViews>
  <sheetFormatPr baseColWidth="10" defaultRowHeight="15" x14ac:dyDescent="0.25"/>
  <cols>
    <col min="1" max="1" width="54.5703125" customWidth="1"/>
    <col min="2" max="2" width="17.28515625" customWidth="1"/>
    <col min="3" max="10" width="26.140625" customWidth="1"/>
  </cols>
  <sheetData>
    <row r="1" spans="1:15" ht="57" customHeight="1" x14ac:dyDescent="0.25">
      <c r="A1" s="313" t="s">
        <v>46</v>
      </c>
      <c r="B1" s="313"/>
      <c r="C1" s="313"/>
      <c r="D1" s="313"/>
      <c r="E1" s="313"/>
      <c r="F1" s="313"/>
      <c r="G1" s="313"/>
      <c r="H1" s="313"/>
      <c r="I1" s="313"/>
      <c r="J1" s="313"/>
      <c r="K1" s="73"/>
      <c r="L1" s="73"/>
      <c r="M1" s="73"/>
      <c r="N1" s="73"/>
      <c r="O1" s="73"/>
    </row>
    <row r="2" spans="1:15" ht="42" customHeight="1" thickBot="1" x14ac:dyDescent="0.3">
      <c r="A2" s="313" t="s">
        <v>146</v>
      </c>
      <c r="B2" s="313"/>
      <c r="C2" s="314"/>
      <c r="D2" s="314"/>
      <c r="E2" s="314"/>
      <c r="F2" s="314"/>
      <c r="G2" s="314"/>
      <c r="H2" s="314"/>
      <c r="I2" s="314"/>
      <c r="J2" s="314"/>
      <c r="K2" s="73"/>
      <c r="L2" s="73"/>
      <c r="M2" s="73"/>
      <c r="N2" s="73"/>
      <c r="O2" s="73"/>
    </row>
    <row r="3" spans="1:15" ht="51.75" customHeight="1" thickBot="1" x14ac:dyDescent="0.3">
      <c r="A3" s="288" t="s">
        <v>47</v>
      </c>
      <c r="B3" s="315"/>
      <c r="C3" s="258" t="s">
        <v>2</v>
      </c>
      <c r="D3" s="246"/>
      <c r="E3" s="246"/>
      <c r="F3" s="246"/>
      <c r="G3" s="246"/>
      <c r="H3" s="246"/>
      <c r="I3" s="246"/>
      <c r="J3" s="247"/>
      <c r="K3" s="73"/>
      <c r="L3" s="73"/>
      <c r="M3" s="73"/>
      <c r="N3" s="73"/>
      <c r="O3" s="73"/>
    </row>
    <row r="4" spans="1:15" ht="57.75" customHeight="1" thickBot="1" x14ac:dyDescent="0.3">
      <c r="A4" s="292"/>
      <c r="B4" s="316"/>
      <c r="C4" s="156" t="s">
        <v>3</v>
      </c>
      <c r="D4" s="157" t="s">
        <v>4</v>
      </c>
      <c r="E4" s="158" t="s">
        <v>68</v>
      </c>
      <c r="F4" s="158" t="s">
        <v>69</v>
      </c>
      <c r="G4" s="157" t="s">
        <v>5</v>
      </c>
      <c r="H4" s="158" t="s">
        <v>6</v>
      </c>
      <c r="I4" s="159" t="s">
        <v>7</v>
      </c>
      <c r="J4" s="160" t="s">
        <v>8</v>
      </c>
      <c r="K4" s="73"/>
      <c r="L4" s="73"/>
      <c r="M4" s="73"/>
      <c r="N4" s="73"/>
      <c r="O4" s="73"/>
    </row>
    <row r="5" spans="1:15" ht="31.5" customHeight="1" x14ac:dyDescent="0.25">
      <c r="A5" s="317" t="s">
        <v>48</v>
      </c>
      <c r="B5" s="161" t="s">
        <v>10</v>
      </c>
      <c r="C5" s="162" t="s">
        <v>11</v>
      </c>
      <c r="D5" s="162">
        <v>11</v>
      </c>
      <c r="E5" s="162">
        <v>9</v>
      </c>
      <c r="F5" s="162">
        <v>14</v>
      </c>
      <c r="G5" s="162">
        <v>28</v>
      </c>
      <c r="H5" s="162" t="s">
        <v>11</v>
      </c>
      <c r="I5" s="163">
        <v>39</v>
      </c>
      <c r="J5" s="164">
        <f>SUM(C5:I5)</f>
        <v>101</v>
      </c>
      <c r="K5" s="73"/>
      <c r="L5" s="73"/>
      <c r="M5" s="73"/>
      <c r="N5" s="73"/>
      <c r="O5" s="73"/>
    </row>
    <row r="6" spans="1:15" ht="31.5" customHeight="1" x14ac:dyDescent="0.25">
      <c r="A6" s="311"/>
      <c r="B6" s="165" t="s">
        <v>12</v>
      </c>
      <c r="C6" s="166" t="s">
        <v>13</v>
      </c>
      <c r="D6" s="166">
        <f t="shared" ref="D6:J6" si="0">D5/D$21</f>
        <v>3.3033033033033031E-2</v>
      </c>
      <c r="E6" s="166">
        <f t="shared" si="0"/>
        <v>4.8128342245989303E-2</v>
      </c>
      <c r="F6" s="166">
        <f t="shared" si="0"/>
        <v>9.0909090909090912E-2</v>
      </c>
      <c r="G6" s="166">
        <f t="shared" si="0"/>
        <v>2.75049115913556E-2</v>
      </c>
      <c r="H6" s="166" t="s">
        <v>13</v>
      </c>
      <c r="I6" s="167">
        <f t="shared" si="0"/>
        <v>0.23353293413173654</v>
      </c>
      <c r="J6" s="168">
        <f t="shared" si="0"/>
        <v>5.4330285099515867E-2</v>
      </c>
      <c r="K6" s="73"/>
      <c r="L6" s="73"/>
      <c r="M6" s="73"/>
      <c r="N6" s="73"/>
      <c r="O6" s="73"/>
    </row>
    <row r="7" spans="1:15" ht="25.5" customHeight="1" x14ac:dyDescent="0.25">
      <c r="A7" s="278" t="s">
        <v>49</v>
      </c>
      <c r="B7" s="169" t="s">
        <v>10</v>
      </c>
      <c r="C7" s="170" t="s">
        <v>11</v>
      </c>
      <c r="D7" s="170">
        <v>34</v>
      </c>
      <c r="E7" s="170">
        <v>26</v>
      </c>
      <c r="F7" s="170">
        <v>25</v>
      </c>
      <c r="G7" s="170">
        <v>128</v>
      </c>
      <c r="H7" s="170" t="s">
        <v>11</v>
      </c>
      <c r="I7" s="171">
        <v>20</v>
      </c>
      <c r="J7" s="172">
        <f t="shared" ref="J7" si="1">SUM(C7:I7)</f>
        <v>233</v>
      </c>
      <c r="K7" s="73"/>
      <c r="L7" s="73"/>
      <c r="M7" s="73"/>
      <c r="N7" s="73"/>
      <c r="O7" s="73"/>
    </row>
    <row r="8" spans="1:15" ht="25.5" customHeight="1" x14ac:dyDescent="0.25">
      <c r="A8" s="311"/>
      <c r="B8" s="165" t="s">
        <v>12</v>
      </c>
      <c r="C8" s="166" t="s">
        <v>13</v>
      </c>
      <c r="D8" s="166">
        <f t="shared" ref="D8:J8" si="2">D7/D$21</f>
        <v>0.1021021021021021</v>
      </c>
      <c r="E8" s="166">
        <f t="shared" si="2"/>
        <v>0.13903743315508021</v>
      </c>
      <c r="F8" s="166">
        <f t="shared" si="2"/>
        <v>0.16233766233766234</v>
      </c>
      <c r="G8" s="166">
        <f t="shared" si="2"/>
        <v>0.12573673870333987</v>
      </c>
      <c r="H8" s="166" t="s">
        <v>13</v>
      </c>
      <c r="I8" s="167">
        <f t="shared" si="2"/>
        <v>0.11976047904191617</v>
      </c>
      <c r="J8" s="168">
        <f t="shared" si="2"/>
        <v>0.12533620225927919</v>
      </c>
      <c r="K8" s="73"/>
      <c r="L8" s="73"/>
      <c r="M8" s="73"/>
      <c r="N8" s="73"/>
      <c r="O8" s="73"/>
    </row>
    <row r="9" spans="1:15" ht="33.75" customHeight="1" x14ac:dyDescent="0.25">
      <c r="A9" s="278" t="s">
        <v>50</v>
      </c>
      <c r="B9" s="169" t="s">
        <v>10</v>
      </c>
      <c r="C9" s="170" t="s">
        <v>11</v>
      </c>
      <c r="D9" s="170">
        <v>111</v>
      </c>
      <c r="E9" s="170">
        <v>94</v>
      </c>
      <c r="F9" s="170">
        <v>59</v>
      </c>
      <c r="G9" s="170">
        <v>592</v>
      </c>
      <c r="H9" s="170" t="s">
        <v>11</v>
      </c>
      <c r="I9" s="171">
        <v>37</v>
      </c>
      <c r="J9" s="172">
        <f t="shared" ref="J9" si="3">SUM(C9:I9)</f>
        <v>893</v>
      </c>
      <c r="K9" s="73"/>
      <c r="L9" s="73"/>
      <c r="M9" s="73"/>
      <c r="N9" s="73"/>
      <c r="O9" s="73"/>
    </row>
    <row r="10" spans="1:15" ht="33.75" customHeight="1" x14ac:dyDescent="0.25">
      <c r="A10" s="311"/>
      <c r="B10" s="165" t="s">
        <v>12</v>
      </c>
      <c r="C10" s="166" t="s">
        <v>13</v>
      </c>
      <c r="D10" s="166">
        <f t="shared" ref="D10:J10" si="4">D9/D$21</f>
        <v>0.33333333333333331</v>
      </c>
      <c r="E10" s="166">
        <f t="shared" si="4"/>
        <v>0.50267379679144386</v>
      </c>
      <c r="F10" s="166">
        <f t="shared" si="4"/>
        <v>0.38311688311688313</v>
      </c>
      <c r="G10" s="166">
        <f t="shared" si="4"/>
        <v>0.58153241650294696</v>
      </c>
      <c r="H10" s="166" t="s">
        <v>13</v>
      </c>
      <c r="I10" s="167">
        <f t="shared" si="4"/>
        <v>0.22155688622754491</v>
      </c>
      <c r="J10" s="168">
        <f t="shared" si="4"/>
        <v>0.48036578805809577</v>
      </c>
      <c r="K10" s="73"/>
      <c r="L10" s="73"/>
      <c r="M10" s="73"/>
      <c r="N10" s="73"/>
      <c r="O10" s="73"/>
    </row>
    <row r="11" spans="1:15" ht="25.5" customHeight="1" x14ac:dyDescent="0.25">
      <c r="A11" s="278" t="s">
        <v>51</v>
      </c>
      <c r="B11" s="169" t="s">
        <v>10</v>
      </c>
      <c r="C11" s="170" t="s">
        <v>11</v>
      </c>
      <c r="D11" s="170">
        <v>35</v>
      </c>
      <c r="E11" s="170">
        <v>33</v>
      </c>
      <c r="F11" s="170">
        <v>39</v>
      </c>
      <c r="G11" s="170">
        <v>107</v>
      </c>
      <c r="H11" s="170" t="s">
        <v>11</v>
      </c>
      <c r="I11" s="171">
        <v>24</v>
      </c>
      <c r="J11" s="172">
        <f t="shared" ref="J11" si="5">SUM(C11:I11)</f>
        <v>238</v>
      </c>
      <c r="K11" s="73"/>
      <c r="L11" s="73"/>
      <c r="M11" s="73"/>
      <c r="N11" s="73"/>
      <c r="O11" s="73"/>
    </row>
    <row r="12" spans="1:15" ht="25.5" customHeight="1" x14ac:dyDescent="0.25">
      <c r="A12" s="311"/>
      <c r="B12" s="165" t="s">
        <v>12</v>
      </c>
      <c r="C12" s="166" t="s">
        <v>13</v>
      </c>
      <c r="D12" s="166">
        <f t="shared" ref="D12:J12" si="6">D11/D$21</f>
        <v>0.10510510510510511</v>
      </c>
      <c r="E12" s="166">
        <f t="shared" si="6"/>
        <v>0.17647058823529413</v>
      </c>
      <c r="F12" s="166">
        <f t="shared" si="6"/>
        <v>0.25324675324675322</v>
      </c>
      <c r="G12" s="166">
        <f t="shared" si="6"/>
        <v>0.10510805500982318</v>
      </c>
      <c r="H12" s="166" t="s">
        <v>13</v>
      </c>
      <c r="I12" s="167">
        <f t="shared" si="6"/>
        <v>0.1437125748502994</v>
      </c>
      <c r="J12" s="168">
        <f t="shared" si="6"/>
        <v>0.12802582033351265</v>
      </c>
      <c r="K12" s="73"/>
      <c r="L12" s="73"/>
      <c r="M12" s="73"/>
      <c r="N12" s="73"/>
      <c r="O12" s="73"/>
    </row>
    <row r="13" spans="1:15" ht="25.5" customHeight="1" x14ac:dyDescent="0.25">
      <c r="A13" s="278" t="s">
        <v>52</v>
      </c>
      <c r="B13" s="169" t="s">
        <v>10</v>
      </c>
      <c r="C13" s="170" t="s">
        <v>11</v>
      </c>
      <c r="D13" s="170">
        <v>16</v>
      </c>
      <c r="E13" s="170">
        <v>8</v>
      </c>
      <c r="F13" s="170">
        <v>7</v>
      </c>
      <c r="G13" s="170">
        <v>61</v>
      </c>
      <c r="H13" s="170" t="s">
        <v>11</v>
      </c>
      <c r="I13" s="171">
        <v>27</v>
      </c>
      <c r="J13" s="172">
        <f t="shared" ref="J13" si="7">SUM(C13:I13)</f>
        <v>119</v>
      </c>
      <c r="K13" s="73"/>
      <c r="L13" s="73"/>
      <c r="M13" s="73"/>
      <c r="N13" s="73"/>
      <c r="O13" s="73"/>
    </row>
    <row r="14" spans="1:15" ht="25.5" customHeight="1" x14ac:dyDescent="0.25">
      <c r="A14" s="311"/>
      <c r="B14" s="165" t="s">
        <v>12</v>
      </c>
      <c r="C14" s="166" t="s">
        <v>13</v>
      </c>
      <c r="D14" s="166">
        <f t="shared" ref="D14:J14" si="8">D13/D$21</f>
        <v>4.8048048048048048E-2</v>
      </c>
      <c r="E14" s="166">
        <f t="shared" si="8"/>
        <v>4.2780748663101602E-2</v>
      </c>
      <c r="F14" s="166">
        <f t="shared" si="8"/>
        <v>4.5454545454545456E-2</v>
      </c>
      <c r="G14" s="166">
        <f t="shared" si="8"/>
        <v>5.9921414538310409E-2</v>
      </c>
      <c r="H14" s="166" t="s">
        <v>13</v>
      </c>
      <c r="I14" s="167">
        <f t="shared" si="8"/>
        <v>0.16167664670658682</v>
      </c>
      <c r="J14" s="168">
        <f t="shared" si="8"/>
        <v>6.4012910166756323E-2</v>
      </c>
      <c r="K14" s="73"/>
      <c r="L14" s="73"/>
      <c r="M14" s="73"/>
      <c r="N14" s="73"/>
      <c r="O14" s="73"/>
    </row>
    <row r="15" spans="1:15" ht="25.5" customHeight="1" x14ac:dyDescent="0.25">
      <c r="A15" s="278" t="s">
        <v>53</v>
      </c>
      <c r="B15" s="169" t="s">
        <v>10</v>
      </c>
      <c r="C15" s="170" t="s">
        <v>11</v>
      </c>
      <c r="D15" s="170">
        <v>8</v>
      </c>
      <c r="E15" s="170">
        <v>5</v>
      </c>
      <c r="F15" s="170">
        <v>6</v>
      </c>
      <c r="G15" s="170">
        <v>69</v>
      </c>
      <c r="H15" s="170" t="s">
        <v>11</v>
      </c>
      <c r="I15" s="171">
        <v>15</v>
      </c>
      <c r="J15" s="172">
        <f t="shared" ref="J15" si="9">SUM(C15:I15)</f>
        <v>103</v>
      </c>
      <c r="K15" s="73"/>
      <c r="L15" s="73"/>
      <c r="M15" s="73"/>
      <c r="N15" s="73"/>
      <c r="O15" s="73"/>
    </row>
    <row r="16" spans="1:15" ht="25.5" customHeight="1" x14ac:dyDescent="0.25">
      <c r="A16" s="311"/>
      <c r="B16" s="165" t="s">
        <v>12</v>
      </c>
      <c r="C16" s="166" t="s">
        <v>13</v>
      </c>
      <c r="D16" s="166">
        <f t="shared" ref="D16:J16" si="10">D15/D$21</f>
        <v>2.4024024024024024E-2</v>
      </c>
      <c r="E16" s="166">
        <f t="shared" si="10"/>
        <v>2.6737967914438502E-2</v>
      </c>
      <c r="F16" s="166">
        <f t="shared" si="10"/>
        <v>3.896103896103896E-2</v>
      </c>
      <c r="G16" s="166">
        <f t="shared" si="10"/>
        <v>6.777996070726916E-2</v>
      </c>
      <c r="H16" s="166" t="s">
        <v>13</v>
      </c>
      <c r="I16" s="167">
        <f t="shared" si="10"/>
        <v>8.9820359281437126E-2</v>
      </c>
      <c r="J16" s="168">
        <f t="shared" si="10"/>
        <v>5.5406132329209254E-2</v>
      </c>
      <c r="K16" s="73"/>
      <c r="L16" s="73"/>
      <c r="M16" s="73"/>
      <c r="N16" s="73"/>
      <c r="O16" s="73"/>
    </row>
    <row r="17" spans="1:15" ht="25.5" customHeight="1" x14ac:dyDescent="0.25">
      <c r="A17" s="312" t="s">
        <v>54</v>
      </c>
      <c r="B17" s="169" t="s">
        <v>10</v>
      </c>
      <c r="C17" s="170" t="s">
        <v>11</v>
      </c>
      <c r="D17" s="170">
        <v>13</v>
      </c>
      <c r="E17" s="170">
        <v>1</v>
      </c>
      <c r="F17" s="170">
        <v>2</v>
      </c>
      <c r="G17" s="170">
        <v>5</v>
      </c>
      <c r="H17" s="170" t="s">
        <v>11</v>
      </c>
      <c r="I17" s="171">
        <v>5</v>
      </c>
      <c r="J17" s="172">
        <f t="shared" ref="J17" si="11">SUM(C17:I17)</f>
        <v>26</v>
      </c>
      <c r="K17" s="73"/>
      <c r="L17" s="73"/>
      <c r="M17" s="73"/>
      <c r="N17" s="73"/>
      <c r="O17" s="73"/>
    </row>
    <row r="18" spans="1:15" ht="25.5" customHeight="1" x14ac:dyDescent="0.25">
      <c r="A18" s="311"/>
      <c r="B18" s="165" t="s">
        <v>12</v>
      </c>
      <c r="C18" s="166" t="s">
        <v>13</v>
      </c>
      <c r="D18" s="166">
        <f t="shared" ref="D18:J18" si="12">D17/D$21</f>
        <v>3.903903903903904E-2</v>
      </c>
      <c r="E18" s="166">
        <f t="shared" si="12"/>
        <v>5.3475935828877002E-3</v>
      </c>
      <c r="F18" s="166">
        <f t="shared" si="12"/>
        <v>1.2987012987012988E-2</v>
      </c>
      <c r="G18" s="166">
        <f t="shared" si="12"/>
        <v>4.911591355599214E-3</v>
      </c>
      <c r="H18" s="166" t="s">
        <v>13</v>
      </c>
      <c r="I18" s="167">
        <f t="shared" si="12"/>
        <v>2.9940119760479042E-2</v>
      </c>
      <c r="J18" s="168">
        <f t="shared" si="12"/>
        <v>1.3986013986013986E-2</v>
      </c>
      <c r="K18" s="73"/>
      <c r="L18" s="73"/>
      <c r="M18" s="73"/>
      <c r="N18" s="73"/>
      <c r="O18" s="73"/>
    </row>
    <row r="19" spans="1:15" ht="25.5" customHeight="1" x14ac:dyDescent="0.25">
      <c r="A19" s="312" t="s">
        <v>55</v>
      </c>
      <c r="B19" s="169" t="s">
        <v>10</v>
      </c>
      <c r="C19" s="170" t="s">
        <v>11</v>
      </c>
      <c r="D19" s="170">
        <v>105</v>
      </c>
      <c r="E19" s="170">
        <v>11</v>
      </c>
      <c r="F19" s="170">
        <v>2</v>
      </c>
      <c r="G19" s="170">
        <v>28</v>
      </c>
      <c r="H19" s="170" t="s">
        <v>11</v>
      </c>
      <c r="I19" s="171">
        <v>0</v>
      </c>
      <c r="J19" s="172">
        <f t="shared" ref="J19" si="13">SUM(C19:I19)</f>
        <v>146</v>
      </c>
      <c r="K19" s="73"/>
      <c r="L19" s="73"/>
      <c r="M19" s="73"/>
      <c r="N19" s="73"/>
      <c r="O19" s="73"/>
    </row>
    <row r="20" spans="1:15" ht="25.5" customHeight="1" thickBot="1" x14ac:dyDescent="0.3">
      <c r="A20" s="312"/>
      <c r="B20" s="169" t="s">
        <v>12</v>
      </c>
      <c r="C20" s="173" t="s">
        <v>13</v>
      </c>
      <c r="D20" s="173">
        <f t="shared" ref="D20:J20" si="14">D19/D$21</f>
        <v>0.31531531531531531</v>
      </c>
      <c r="E20" s="173">
        <f t="shared" si="14"/>
        <v>5.8823529411764705E-2</v>
      </c>
      <c r="F20" s="173">
        <f t="shared" si="14"/>
        <v>1.2987012987012988E-2</v>
      </c>
      <c r="G20" s="173">
        <f t="shared" si="14"/>
        <v>2.75049115913556E-2</v>
      </c>
      <c r="H20" s="173" t="s">
        <v>13</v>
      </c>
      <c r="I20" s="174">
        <f t="shared" si="14"/>
        <v>0</v>
      </c>
      <c r="J20" s="175">
        <f t="shared" si="14"/>
        <v>7.8536847767617005E-2</v>
      </c>
      <c r="K20" s="73"/>
      <c r="L20" s="73"/>
      <c r="M20" s="73"/>
      <c r="N20" s="73"/>
      <c r="O20" s="73"/>
    </row>
    <row r="21" spans="1:15" ht="30.75" customHeight="1" x14ac:dyDescent="0.25">
      <c r="A21" s="297" t="s">
        <v>56</v>
      </c>
      <c r="B21" s="176" t="s">
        <v>10</v>
      </c>
      <c r="C21" s="97" t="s">
        <v>11</v>
      </c>
      <c r="D21" s="97">
        <f t="shared" ref="D21:J21" si="15">D5+D7+D9+D11+D13+D15+D17+D19</f>
        <v>333</v>
      </c>
      <c r="E21" s="97">
        <f t="shared" si="15"/>
        <v>187</v>
      </c>
      <c r="F21" s="97">
        <f t="shared" si="15"/>
        <v>154</v>
      </c>
      <c r="G21" s="97">
        <f t="shared" si="15"/>
        <v>1018</v>
      </c>
      <c r="H21" s="97" t="s">
        <v>11</v>
      </c>
      <c r="I21" s="98">
        <f t="shared" si="15"/>
        <v>167</v>
      </c>
      <c r="J21" s="136">
        <f t="shared" si="15"/>
        <v>1859</v>
      </c>
      <c r="K21" s="73"/>
      <c r="L21" s="73"/>
      <c r="M21" s="73"/>
      <c r="N21" s="73"/>
      <c r="O21" s="73"/>
    </row>
    <row r="22" spans="1:15" ht="30.75" customHeight="1" thickBot="1" x14ac:dyDescent="0.3">
      <c r="A22" s="298"/>
      <c r="B22" s="177" t="s">
        <v>12</v>
      </c>
      <c r="C22" s="8" t="s">
        <v>13</v>
      </c>
      <c r="D22" s="8">
        <f t="shared" ref="D22:I22" si="16">D21/D$21</f>
        <v>1</v>
      </c>
      <c r="E22" s="8">
        <f t="shared" si="16"/>
        <v>1</v>
      </c>
      <c r="F22" s="8">
        <f t="shared" si="16"/>
        <v>1</v>
      </c>
      <c r="G22" s="8">
        <f t="shared" si="16"/>
        <v>1</v>
      </c>
      <c r="H22" s="8" t="s">
        <v>13</v>
      </c>
      <c r="I22" s="9">
        <f t="shared" si="16"/>
        <v>1</v>
      </c>
      <c r="J22" s="49">
        <f>J21/J$21</f>
        <v>1</v>
      </c>
      <c r="K22" s="73"/>
      <c r="L22" s="73"/>
      <c r="M22" s="73"/>
      <c r="N22" s="73"/>
      <c r="O22" s="73"/>
    </row>
    <row r="23" spans="1:15" ht="36" customHeight="1" thickBot="1" x14ac:dyDescent="0.3">
      <c r="A23" s="50"/>
      <c r="B23" s="51"/>
      <c r="C23" s="11"/>
      <c r="D23" s="11"/>
      <c r="E23" s="11"/>
      <c r="F23" s="11"/>
      <c r="G23" s="11"/>
      <c r="H23" s="11"/>
      <c r="I23" s="11"/>
      <c r="J23" s="11"/>
      <c r="K23" s="73"/>
      <c r="L23" s="73"/>
      <c r="M23" s="73"/>
      <c r="N23" s="73"/>
      <c r="O23" s="73"/>
    </row>
    <row r="24" spans="1:15" ht="57" customHeight="1" x14ac:dyDescent="0.25">
      <c r="A24" s="137" t="s">
        <v>57</v>
      </c>
      <c r="B24" s="178" t="s">
        <v>10</v>
      </c>
      <c r="C24" s="179" t="s">
        <v>11</v>
      </c>
      <c r="D24" s="180">
        <v>19</v>
      </c>
      <c r="E24" s="180">
        <v>3</v>
      </c>
      <c r="F24" s="180">
        <v>1</v>
      </c>
      <c r="G24" s="180">
        <v>103</v>
      </c>
      <c r="H24" s="180" t="s">
        <v>11</v>
      </c>
      <c r="I24" s="181">
        <v>0</v>
      </c>
      <c r="J24" s="182">
        <f>SUM(C24:I24)</f>
        <v>126</v>
      </c>
      <c r="K24" s="73"/>
      <c r="L24" s="73"/>
      <c r="M24" s="73"/>
      <c r="N24" s="73"/>
      <c r="O24" s="73"/>
    </row>
    <row r="25" spans="1:15" ht="55.5" customHeight="1" thickBot="1" x14ac:dyDescent="0.3">
      <c r="A25" s="153" t="s">
        <v>27</v>
      </c>
      <c r="B25" s="183" t="s">
        <v>10</v>
      </c>
      <c r="C25" s="184" t="s">
        <v>11</v>
      </c>
      <c r="D25" s="184">
        <f t="shared" ref="D25:J25" si="17">D26-D21-D24</f>
        <v>0</v>
      </c>
      <c r="E25" s="184">
        <f t="shared" si="17"/>
        <v>0</v>
      </c>
      <c r="F25" s="184">
        <f t="shared" si="17"/>
        <v>0</v>
      </c>
      <c r="G25" s="184">
        <f t="shared" si="17"/>
        <v>0</v>
      </c>
      <c r="H25" s="185" t="s">
        <v>11</v>
      </c>
      <c r="I25" s="186">
        <f t="shared" si="17"/>
        <v>0</v>
      </c>
      <c r="J25" s="187">
        <f t="shared" si="17"/>
        <v>0</v>
      </c>
      <c r="K25" s="73"/>
      <c r="L25" s="73"/>
      <c r="M25" s="73"/>
      <c r="N25" s="73"/>
      <c r="O25" s="73"/>
    </row>
    <row r="26" spans="1:15" ht="54.75" customHeight="1" thickBot="1" x14ac:dyDescent="0.3">
      <c r="A26" s="155" t="s">
        <v>28</v>
      </c>
      <c r="B26" s="188" t="s">
        <v>10</v>
      </c>
      <c r="C26" s="184" t="s">
        <v>11</v>
      </c>
      <c r="D26" s="185">
        <v>352</v>
      </c>
      <c r="E26" s="185">
        <v>190</v>
      </c>
      <c r="F26" s="185">
        <v>155</v>
      </c>
      <c r="G26" s="185">
        <v>1121</v>
      </c>
      <c r="H26" s="185" t="s">
        <v>11</v>
      </c>
      <c r="I26" s="186">
        <v>167</v>
      </c>
      <c r="J26" s="187">
        <f>SUM(C26:I26)</f>
        <v>1985</v>
      </c>
      <c r="K26" s="73"/>
      <c r="L26" s="73"/>
      <c r="M26" s="73"/>
      <c r="N26" s="73"/>
      <c r="O26" s="73"/>
    </row>
    <row r="27" spans="1:15" ht="54.75" customHeight="1" thickBot="1" x14ac:dyDescent="0.3">
      <c r="A27" s="62"/>
      <c r="B27" s="50"/>
      <c r="C27" s="63"/>
      <c r="D27" s="63"/>
      <c r="E27" s="63"/>
      <c r="F27" s="63"/>
      <c r="G27" s="63"/>
      <c r="H27" s="63"/>
      <c r="I27" s="63"/>
      <c r="J27" s="64"/>
      <c r="K27" s="73"/>
      <c r="L27" s="73"/>
      <c r="M27" s="73"/>
      <c r="N27" s="73"/>
      <c r="O27" s="73"/>
    </row>
    <row r="28" spans="1:15" ht="36.75" customHeight="1" x14ac:dyDescent="0.25">
      <c r="A28" s="305" t="s">
        <v>29</v>
      </c>
      <c r="B28" s="306"/>
      <c r="C28" s="306"/>
      <c r="D28" s="1"/>
      <c r="E28" s="1"/>
      <c r="F28" s="1"/>
      <c r="G28" s="1"/>
      <c r="H28" s="1"/>
      <c r="I28" s="1"/>
      <c r="J28" s="65"/>
      <c r="K28" s="73"/>
      <c r="L28" s="73"/>
      <c r="M28" s="73"/>
      <c r="N28" s="73"/>
      <c r="O28" s="73"/>
    </row>
    <row r="29" spans="1:15" ht="36.75" customHeight="1" x14ac:dyDescent="0.25">
      <c r="A29" s="307" t="s">
        <v>30</v>
      </c>
      <c r="B29" s="308"/>
      <c r="C29" s="189">
        <v>0</v>
      </c>
      <c r="D29" s="190">
        <v>1</v>
      </c>
      <c r="E29" s="190">
        <v>2</v>
      </c>
      <c r="F29" s="190">
        <v>2</v>
      </c>
      <c r="G29" s="190">
        <v>3</v>
      </c>
      <c r="H29" s="190">
        <v>0</v>
      </c>
      <c r="I29" s="190">
        <v>1</v>
      </c>
      <c r="J29" s="191">
        <f>SUM(C29:I29)</f>
        <v>9</v>
      </c>
      <c r="K29" s="73"/>
      <c r="L29" s="73"/>
      <c r="M29" s="73"/>
      <c r="N29" s="73"/>
      <c r="O29" s="73"/>
    </row>
    <row r="30" spans="1:15" ht="36.75" customHeight="1" thickBot="1" x14ac:dyDescent="0.3">
      <c r="A30" s="309" t="s">
        <v>31</v>
      </c>
      <c r="B30" s="310"/>
      <c r="C30" s="192">
        <v>0</v>
      </c>
      <c r="D30" s="193">
        <v>4</v>
      </c>
      <c r="E30" s="193">
        <v>2</v>
      </c>
      <c r="F30" s="193">
        <v>2</v>
      </c>
      <c r="G30" s="193">
        <v>3</v>
      </c>
      <c r="H30" s="193">
        <v>0</v>
      </c>
      <c r="I30" s="194">
        <v>1</v>
      </c>
      <c r="J30" s="195">
        <f>SUM(C30:I30)</f>
        <v>12</v>
      </c>
      <c r="K30" s="73"/>
      <c r="L30" s="73"/>
      <c r="M30" s="73"/>
      <c r="N30" s="73"/>
      <c r="O30" s="73"/>
    </row>
    <row r="31" spans="1:15" ht="31.5" customHeight="1" x14ac:dyDescent="0.25">
      <c r="A31" s="196" t="s">
        <v>32</v>
      </c>
      <c r="B31" s="50"/>
      <c r="C31" s="75"/>
      <c r="D31" s="75"/>
      <c r="E31" s="75"/>
      <c r="F31" s="75"/>
      <c r="G31" s="75"/>
      <c r="H31" s="75"/>
      <c r="I31" s="75"/>
      <c r="J31" s="75"/>
      <c r="K31" s="73"/>
      <c r="L31" s="73"/>
      <c r="M31" s="73"/>
      <c r="N31" s="73"/>
      <c r="O31" s="73"/>
    </row>
    <row r="32" spans="1:15" ht="38.25" customHeight="1" x14ac:dyDescent="0.25">
      <c r="A32" s="239" t="s">
        <v>58</v>
      </c>
      <c r="B32" s="239"/>
      <c r="C32" s="239"/>
      <c r="D32" s="239"/>
      <c r="E32" s="239"/>
      <c r="F32" s="239"/>
      <c r="G32" s="239"/>
      <c r="H32" s="239"/>
      <c r="I32" s="239"/>
      <c r="J32" s="239"/>
      <c r="K32" s="73"/>
      <c r="L32" s="73"/>
      <c r="M32" s="73"/>
      <c r="N32" s="73"/>
      <c r="O32" s="73"/>
    </row>
  </sheetData>
  <mergeCells count="17">
    <mergeCell ref="A19:A20"/>
    <mergeCell ref="A1:J1"/>
    <mergeCell ref="A2:J2"/>
    <mergeCell ref="A3:B4"/>
    <mergeCell ref="C3:J3"/>
    <mergeCell ref="A5:A6"/>
    <mergeCell ref="A7:A8"/>
    <mergeCell ref="A9:A10"/>
    <mergeCell ref="A11:A12"/>
    <mergeCell ref="A13:A14"/>
    <mergeCell ref="A15:A16"/>
    <mergeCell ref="A17:A18"/>
    <mergeCell ref="A21:A22"/>
    <mergeCell ref="A28:C28"/>
    <mergeCell ref="A29:B29"/>
    <mergeCell ref="A30:B30"/>
    <mergeCell ref="A32:J32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Footer>&amp;L&amp;F&amp;C&amp;A&amp;R&amp;P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33E7-6FF4-4634-8392-C08F60507F7F}">
  <sheetPr>
    <tabColor rgb="FF00FF00"/>
    <pageSetUpPr fitToPage="1"/>
  </sheetPr>
  <dimension ref="A1:O33"/>
  <sheetViews>
    <sheetView zoomScale="60" zoomScaleNormal="60" workbookViewId="0">
      <selection sqref="A1:J1"/>
    </sheetView>
  </sheetViews>
  <sheetFormatPr baseColWidth="10" defaultRowHeight="15" x14ac:dyDescent="0.25"/>
  <cols>
    <col min="1" max="1" width="57.85546875" customWidth="1"/>
    <col min="2" max="2" width="10.140625" customWidth="1"/>
    <col min="3" max="4" width="22.5703125" customWidth="1"/>
    <col min="5" max="5" width="27.5703125" customWidth="1"/>
    <col min="6" max="10" width="22.5703125" customWidth="1"/>
  </cols>
  <sheetData>
    <row r="1" spans="1:15" ht="34.5" customHeight="1" x14ac:dyDescent="0.25">
      <c r="A1" s="291" t="s">
        <v>135</v>
      </c>
      <c r="B1" s="291"/>
      <c r="C1" s="291"/>
      <c r="D1" s="291"/>
      <c r="E1" s="291"/>
      <c r="F1" s="291"/>
      <c r="G1" s="291"/>
      <c r="H1" s="291"/>
      <c r="I1" s="291"/>
      <c r="J1" s="291"/>
      <c r="K1" s="73"/>
      <c r="L1" s="73"/>
      <c r="M1" s="73"/>
      <c r="N1" s="73"/>
      <c r="O1" s="73"/>
    </row>
    <row r="2" spans="1:15" ht="57" customHeight="1" thickBot="1" x14ac:dyDescent="0.3">
      <c r="A2" s="291" t="s">
        <v>147</v>
      </c>
      <c r="B2" s="291"/>
      <c r="C2" s="293"/>
      <c r="D2" s="293"/>
      <c r="E2" s="293"/>
      <c r="F2" s="293"/>
      <c r="G2" s="293"/>
      <c r="H2" s="293"/>
      <c r="I2" s="293"/>
      <c r="J2" s="293"/>
      <c r="K2" s="73"/>
      <c r="L2" s="73"/>
      <c r="M2" s="73"/>
      <c r="N2" s="73"/>
      <c r="O2" s="73"/>
    </row>
    <row r="3" spans="1:15" ht="51.75" customHeight="1" thickBot="1" x14ac:dyDescent="0.3">
      <c r="A3" s="242" t="s">
        <v>33</v>
      </c>
      <c r="B3" s="243"/>
      <c r="C3" s="258" t="s">
        <v>2</v>
      </c>
      <c r="D3" s="246"/>
      <c r="E3" s="246"/>
      <c r="F3" s="246"/>
      <c r="G3" s="246"/>
      <c r="H3" s="246"/>
      <c r="I3" s="246"/>
      <c r="J3" s="247"/>
      <c r="K3" s="73"/>
      <c r="L3" s="73"/>
      <c r="M3" s="73"/>
      <c r="N3" s="73"/>
      <c r="O3" s="73"/>
    </row>
    <row r="4" spans="1:15" ht="70.5" customHeight="1" thickBot="1" x14ac:dyDescent="0.3">
      <c r="A4" s="244"/>
      <c r="B4" s="245"/>
      <c r="C4" s="197" t="s">
        <v>3</v>
      </c>
      <c r="D4" s="34" t="s">
        <v>4</v>
      </c>
      <c r="E4" s="34" t="s">
        <v>68</v>
      </c>
      <c r="F4" s="34" t="s">
        <v>69</v>
      </c>
      <c r="G4" s="33" t="s">
        <v>5</v>
      </c>
      <c r="H4" s="34" t="s">
        <v>6</v>
      </c>
      <c r="I4" s="35" t="s">
        <v>7</v>
      </c>
      <c r="J4" s="34" t="s">
        <v>8</v>
      </c>
      <c r="K4" s="73"/>
      <c r="L4" s="73"/>
      <c r="M4" s="73"/>
      <c r="N4" s="73"/>
      <c r="O4" s="73"/>
    </row>
    <row r="5" spans="1:15" ht="31.5" customHeight="1" x14ac:dyDescent="0.25">
      <c r="A5" s="303" t="s">
        <v>34</v>
      </c>
      <c r="B5" s="37" t="s">
        <v>35</v>
      </c>
      <c r="C5" s="76" t="s">
        <v>11</v>
      </c>
      <c r="D5" s="76">
        <v>0</v>
      </c>
      <c r="E5" s="76">
        <v>23</v>
      </c>
      <c r="F5" s="76">
        <v>6</v>
      </c>
      <c r="G5" s="76">
        <v>97</v>
      </c>
      <c r="H5" s="76" t="s">
        <v>11</v>
      </c>
      <c r="I5" s="77">
        <v>1</v>
      </c>
      <c r="J5" s="76">
        <f>SUM(C5:I5)</f>
        <v>127</v>
      </c>
      <c r="K5" s="73"/>
      <c r="L5" s="73"/>
      <c r="M5" s="73"/>
      <c r="N5" s="73"/>
      <c r="O5" s="73"/>
    </row>
    <row r="6" spans="1:15" ht="31.5" customHeight="1" x14ac:dyDescent="0.25">
      <c r="A6" s="304"/>
      <c r="B6" s="78" t="s">
        <v>12</v>
      </c>
      <c r="C6" s="2" t="s">
        <v>13</v>
      </c>
      <c r="D6" s="2">
        <f t="shared" ref="D6:J6" si="0">D5/D$23</f>
        <v>0</v>
      </c>
      <c r="E6" s="2">
        <f t="shared" si="0"/>
        <v>0.12105263157894737</v>
      </c>
      <c r="F6" s="2">
        <f t="shared" si="0"/>
        <v>3.870967741935484E-2</v>
      </c>
      <c r="G6" s="2">
        <f t="shared" si="0"/>
        <v>9.5378564405113081E-2</v>
      </c>
      <c r="H6" s="2" t="s">
        <v>13</v>
      </c>
      <c r="I6" s="3">
        <f t="shared" si="0"/>
        <v>5.9880239520958087E-3</v>
      </c>
      <c r="J6" s="2">
        <f t="shared" si="0"/>
        <v>7.0949720670391056E-2</v>
      </c>
      <c r="K6" s="73"/>
      <c r="L6" s="73"/>
      <c r="M6" s="73"/>
      <c r="N6" s="73"/>
      <c r="O6" s="73"/>
    </row>
    <row r="7" spans="1:15" ht="25.5" customHeight="1" x14ac:dyDescent="0.25">
      <c r="A7" s="300" t="s">
        <v>36</v>
      </c>
      <c r="B7" s="82" t="s">
        <v>10</v>
      </c>
      <c r="C7" s="44" t="s">
        <v>11</v>
      </c>
      <c r="D7" s="44">
        <v>5</v>
      </c>
      <c r="E7" s="44">
        <v>50</v>
      </c>
      <c r="F7" s="44">
        <v>12</v>
      </c>
      <c r="G7" s="44">
        <v>141</v>
      </c>
      <c r="H7" s="44" t="s">
        <v>11</v>
      </c>
      <c r="I7" s="95">
        <v>3</v>
      </c>
      <c r="J7" s="44">
        <f t="shared" ref="J7" si="1">SUM(C7:I7)</f>
        <v>211</v>
      </c>
      <c r="K7" s="73"/>
      <c r="L7" s="73"/>
      <c r="M7" s="73"/>
      <c r="N7" s="73"/>
      <c r="O7" s="73"/>
    </row>
    <row r="8" spans="1:15" ht="25.5" customHeight="1" x14ac:dyDescent="0.25">
      <c r="A8" s="304"/>
      <c r="B8" s="78" t="s">
        <v>12</v>
      </c>
      <c r="C8" s="2" t="s">
        <v>13</v>
      </c>
      <c r="D8" s="2">
        <v>0</v>
      </c>
      <c r="E8" s="2">
        <f t="shared" ref="E8:G8" si="2">E7/E$23</f>
        <v>0.26315789473684209</v>
      </c>
      <c r="F8" s="2">
        <f t="shared" si="2"/>
        <v>7.7419354838709681E-2</v>
      </c>
      <c r="G8" s="2">
        <f t="shared" si="2"/>
        <v>0.13864306784660768</v>
      </c>
      <c r="H8" s="2" t="s">
        <v>13</v>
      </c>
      <c r="I8" s="3">
        <f t="shared" ref="I8:J8" si="3">I7/I$23</f>
        <v>1.7964071856287425E-2</v>
      </c>
      <c r="J8" s="2">
        <f t="shared" si="3"/>
        <v>0.11787709497206704</v>
      </c>
      <c r="K8" s="73"/>
      <c r="L8" s="73"/>
      <c r="M8" s="73"/>
      <c r="N8" s="73"/>
      <c r="O8" s="73"/>
    </row>
    <row r="9" spans="1:15" ht="25.5" customHeight="1" x14ac:dyDescent="0.25">
      <c r="A9" s="300" t="s">
        <v>37</v>
      </c>
      <c r="B9" s="82" t="s">
        <v>10</v>
      </c>
      <c r="C9" s="44" t="s">
        <v>11</v>
      </c>
      <c r="D9" s="44"/>
      <c r="E9" s="44">
        <v>8</v>
      </c>
      <c r="F9" s="44">
        <v>19</v>
      </c>
      <c r="G9" s="44">
        <v>14</v>
      </c>
      <c r="H9" s="44" t="s">
        <v>11</v>
      </c>
      <c r="I9" s="95">
        <v>0</v>
      </c>
      <c r="J9" s="44">
        <f t="shared" ref="J9" si="4">SUM(C9:I9)</f>
        <v>41</v>
      </c>
      <c r="K9" s="73"/>
      <c r="L9" s="73"/>
      <c r="M9" s="73"/>
      <c r="N9" s="73"/>
      <c r="O9" s="73"/>
    </row>
    <row r="10" spans="1:15" ht="25.5" customHeight="1" x14ac:dyDescent="0.25">
      <c r="A10" s="304"/>
      <c r="B10" s="78" t="s">
        <v>12</v>
      </c>
      <c r="C10" s="2" t="s">
        <v>13</v>
      </c>
      <c r="D10" s="2">
        <f t="shared" ref="D10:J10" si="5">D9/D$23</f>
        <v>0</v>
      </c>
      <c r="E10" s="2">
        <f t="shared" si="5"/>
        <v>4.2105263157894736E-2</v>
      </c>
      <c r="F10" s="2">
        <f t="shared" si="5"/>
        <v>0.12258064516129032</v>
      </c>
      <c r="G10" s="2">
        <f t="shared" si="5"/>
        <v>1.376597836774828E-2</v>
      </c>
      <c r="H10" s="2" t="s">
        <v>13</v>
      </c>
      <c r="I10" s="3">
        <f t="shared" si="5"/>
        <v>0</v>
      </c>
      <c r="J10" s="2">
        <f t="shared" si="5"/>
        <v>2.2905027932960894E-2</v>
      </c>
      <c r="K10" s="73"/>
      <c r="L10" s="73"/>
      <c r="M10" s="73"/>
      <c r="N10" s="73"/>
      <c r="O10" s="73"/>
    </row>
    <row r="11" spans="1:15" ht="25.5" customHeight="1" x14ac:dyDescent="0.25">
      <c r="A11" s="300" t="s">
        <v>38</v>
      </c>
      <c r="B11" s="82" t="s">
        <v>10</v>
      </c>
      <c r="C11" s="44" t="s">
        <v>11</v>
      </c>
      <c r="D11" s="44">
        <v>2</v>
      </c>
      <c r="E11" s="44">
        <v>11</v>
      </c>
      <c r="F11" s="44">
        <v>3</v>
      </c>
      <c r="G11" s="44">
        <v>11</v>
      </c>
      <c r="H11" s="44" t="s">
        <v>11</v>
      </c>
      <c r="I11" s="95">
        <v>0</v>
      </c>
      <c r="J11" s="44">
        <f t="shared" ref="J11" si="6">SUM(C11:I11)</f>
        <v>27</v>
      </c>
      <c r="K11" s="73"/>
      <c r="L11" s="73"/>
      <c r="M11" s="73"/>
      <c r="N11" s="73"/>
      <c r="O11" s="73"/>
    </row>
    <row r="12" spans="1:15" ht="25.5" customHeight="1" x14ac:dyDescent="0.25">
      <c r="A12" s="304"/>
      <c r="B12" s="78" t="s">
        <v>12</v>
      </c>
      <c r="C12" s="2" t="s">
        <v>13</v>
      </c>
      <c r="D12" s="2">
        <f t="shared" ref="D12:J12" si="7">D11/D$23</f>
        <v>7.6628352490421452E-3</v>
      </c>
      <c r="E12" s="2">
        <f t="shared" si="7"/>
        <v>5.7894736842105263E-2</v>
      </c>
      <c r="F12" s="2">
        <f t="shared" si="7"/>
        <v>1.935483870967742E-2</v>
      </c>
      <c r="G12" s="2">
        <f t="shared" si="7"/>
        <v>1.0816125860373648E-2</v>
      </c>
      <c r="H12" s="2" t="s">
        <v>13</v>
      </c>
      <c r="I12" s="3">
        <f t="shared" si="7"/>
        <v>0</v>
      </c>
      <c r="J12" s="2">
        <f t="shared" si="7"/>
        <v>1.5083798882681564E-2</v>
      </c>
      <c r="K12" s="73"/>
      <c r="L12" s="73"/>
      <c r="M12" s="73"/>
      <c r="N12" s="73"/>
      <c r="O12" s="73"/>
    </row>
    <row r="13" spans="1:15" ht="25.5" customHeight="1" x14ac:dyDescent="0.25">
      <c r="A13" s="300" t="s">
        <v>39</v>
      </c>
      <c r="B13" s="82" t="s">
        <v>10</v>
      </c>
      <c r="C13" s="44" t="s">
        <v>11</v>
      </c>
      <c r="D13" s="44">
        <v>250</v>
      </c>
      <c r="E13" s="44">
        <v>54</v>
      </c>
      <c r="F13" s="44">
        <v>66</v>
      </c>
      <c r="G13" s="44">
        <v>616</v>
      </c>
      <c r="H13" s="44" t="s">
        <v>11</v>
      </c>
      <c r="I13" s="95">
        <v>44</v>
      </c>
      <c r="J13" s="44">
        <f>SUM(C13:I13)</f>
        <v>1030</v>
      </c>
      <c r="K13" s="73"/>
      <c r="L13" s="73"/>
      <c r="M13" s="73"/>
      <c r="N13" s="73"/>
      <c r="O13" s="73"/>
    </row>
    <row r="14" spans="1:15" ht="25.5" customHeight="1" x14ac:dyDescent="0.25">
      <c r="A14" s="304"/>
      <c r="B14" s="78" t="s">
        <v>12</v>
      </c>
      <c r="C14" s="2" t="s">
        <v>13</v>
      </c>
      <c r="D14" s="2">
        <f t="shared" ref="D14:J14" si="8">D13/D$23</f>
        <v>0.95785440613026818</v>
      </c>
      <c r="E14" s="2">
        <f t="shared" si="8"/>
        <v>0.28421052631578947</v>
      </c>
      <c r="F14" s="2">
        <f t="shared" si="8"/>
        <v>0.4258064516129032</v>
      </c>
      <c r="G14" s="2">
        <f t="shared" si="8"/>
        <v>0.60570304818092424</v>
      </c>
      <c r="H14" s="2" t="s">
        <v>13</v>
      </c>
      <c r="I14" s="3">
        <f t="shared" si="8"/>
        <v>0.26347305389221559</v>
      </c>
      <c r="J14" s="2">
        <f t="shared" si="8"/>
        <v>0.57541899441340782</v>
      </c>
      <c r="K14" s="73"/>
      <c r="L14" s="73"/>
      <c r="M14" s="73"/>
      <c r="N14" s="73"/>
      <c r="O14" s="73"/>
    </row>
    <row r="15" spans="1:15" ht="25.5" customHeight="1" x14ac:dyDescent="0.25">
      <c r="A15" s="300" t="s">
        <v>40</v>
      </c>
      <c r="B15" s="82" t="s">
        <v>10</v>
      </c>
      <c r="C15" s="44" t="s">
        <v>11</v>
      </c>
      <c r="D15" s="44">
        <v>3</v>
      </c>
      <c r="E15" s="44">
        <v>15</v>
      </c>
      <c r="F15" s="44">
        <v>13</v>
      </c>
      <c r="G15" s="44">
        <v>58</v>
      </c>
      <c r="H15" s="44" t="s">
        <v>11</v>
      </c>
      <c r="I15" s="95">
        <v>1</v>
      </c>
      <c r="J15" s="44">
        <f t="shared" ref="J15" si="9">SUM(C15:I15)</f>
        <v>90</v>
      </c>
      <c r="K15" s="73"/>
      <c r="L15" s="73"/>
      <c r="M15" s="73"/>
      <c r="N15" s="73"/>
      <c r="O15" s="73"/>
    </row>
    <row r="16" spans="1:15" ht="25.5" customHeight="1" x14ac:dyDescent="0.25">
      <c r="A16" s="304"/>
      <c r="B16" s="78" t="s">
        <v>12</v>
      </c>
      <c r="C16" s="2" t="s">
        <v>13</v>
      </c>
      <c r="D16" s="2">
        <f t="shared" ref="D16:J16" si="10">D15/D$23</f>
        <v>1.1494252873563218E-2</v>
      </c>
      <c r="E16" s="2">
        <f t="shared" si="10"/>
        <v>7.8947368421052627E-2</v>
      </c>
      <c r="F16" s="2">
        <f t="shared" si="10"/>
        <v>8.387096774193549E-2</v>
      </c>
      <c r="G16" s="2">
        <f t="shared" si="10"/>
        <v>5.7030481809242868E-2</v>
      </c>
      <c r="H16" s="2" t="s">
        <v>13</v>
      </c>
      <c r="I16" s="3">
        <f t="shared" si="10"/>
        <v>5.9880239520958087E-3</v>
      </c>
      <c r="J16" s="2">
        <f t="shared" si="10"/>
        <v>5.027932960893855E-2</v>
      </c>
      <c r="K16" s="73"/>
      <c r="L16" s="73"/>
      <c r="M16" s="73"/>
      <c r="N16" s="73"/>
      <c r="O16" s="73"/>
    </row>
    <row r="17" spans="1:15" ht="25.5" customHeight="1" x14ac:dyDescent="0.25">
      <c r="A17" s="300" t="s">
        <v>41</v>
      </c>
      <c r="B17" s="82" t="s">
        <v>10</v>
      </c>
      <c r="C17" s="44" t="s">
        <v>11</v>
      </c>
      <c r="D17" s="44">
        <v>0</v>
      </c>
      <c r="E17" s="44">
        <v>6</v>
      </c>
      <c r="F17" s="44">
        <v>19</v>
      </c>
      <c r="G17" s="44">
        <v>65</v>
      </c>
      <c r="H17" s="44" t="s">
        <v>11</v>
      </c>
      <c r="I17" s="95">
        <v>109</v>
      </c>
      <c r="J17" s="44">
        <f t="shared" ref="J17" si="11">SUM(C17:I17)</f>
        <v>199</v>
      </c>
      <c r="K17" s="73"/>
      <c r="L17" s="73"/>
      <c r="M17" s="73"/>
      <c r="N17" s="73"/>
      <c r="O17" s="73"/>
    </row>
    <row r="18" spans="1:15" ht="25.5" customHeight="1" x14ac:dyDescent="0.25">
      <c r="A18" s="304"/>
      <c r="B18" s="78" t="s">
        <v>12</v>
      </c>
      <c r="C18" s="2" t="s">
        <v>13</v>
      </c>
      <c r="D18" s="2">
        <f t="shared" ref="D18:J18" si="12">D17/D$23</f>
        <v>0</v>
      </c>
      <c r="E18" s="2">
        <f t="shared" si="12"/>
        <v>3.1578947368421054E-2</v>
      </c>
      <c r="F18" s="2">
        <f t="shared" si="12"/>
        <v>0.12258064516129032</v>
      </c>
      <c r="G18" s="2">
        <f t="shared" si="12"/>
        <v>6.3913470993117005E-2</v>
      </c>
      <c r="H18" s="2" t="s">
        <v>13</v>
      </c>
      <c r="I18" s="3">
        <f t="shared" si="12"/>
        <v>0.65269461077844315</v>
      </c>
      <c r="J18" s="2">
        <f t="shared" si="12"/>
        <v>0.11117318435754189</v>
      </c>
      <c r="K18" s="73"/>
      <c r="L18" s="73"/>
      <c r="M18" s="73"/>
      <c r="N18" s="73"/>
      <c r="O18" s="73"/>
    </row>
    <row r="19" spans="1:15" ht="25.5" customHeight="1" x14ac:dyDescent="0.25">
      <c r="A19" s="300" t="s">
        <v>42</v>
      </c>
      <c r="B19" s="82" t="s">
        <v>10</v>
      </c>
      <c r="C19" s="44" t="s">
        <v>11</v>
      </c>
      <c r="D19" s="44">
        <v>1</v>
      </c>
      <c r="E19" s="44">
        <v>20</v>
      </c>
      <c r="F19" s="44">
        <v>17</v>
      </c>
      <c r="G19" s="44">
        <v>15</v>
      </c>
      <c r="H19" s="44" t="s">
        <v>11</v>
      </c>
      <c r="I19" s="95">
        <v>9</v>
      </c>
      <c r="J19" s="44">
        <f t="shared" ref="J19" si="13">SUM(C19:I19)</f>
        <v>62</v>
      </c>
      <c r="K19" s="73"/>
      <c r="L19" s="73"/>
      <c r="M19" s="73"/>
      <c r="N19" s="73"/>
      <c r="O19" s="73"/>
    </row>
    <row r="20" spans="1:15" ht="25.5" customHeight="1" x14ac:dyDescent="0.25">
      <c r="A20" s="304"/>
      <c r="B20" s="78" t="s">
        <v>12</v>
      </c>
      <c r="C20" s="2" t="s">
        <v>13</v>
      </c>
      <c r="D20" s="2">
        <f t="shared" ref="D20:J20" si="14">D19/D$23</f>
        <v>3.8314176245210726E-3</v>
      </c>
      <c r="E20" s="2">
        <f t="shared" si="14"/>
        <v>0.10526315789473684</v>
      </c>
      <c r="F20" s="2">
        <f t="shared" si="14"/>
        <v>0.10967741935483871</v>
      </c>
      <c r="G20" s="2">
        <f t="shared" si="14"/>
        <v>1.4749262536873156E-2</v>
      </c>
      <c r="H20" s="2" t="s">
        <v>13</v>
      </c>
      <c r="I20" s="3">
        <f t="shared" si="14"/>
        <v>5.3892215568862277E-2</v>
      </c>
      <c r="J20" s="2">
        <f t="shared" si="14"/>
        <v>3.4636871508379886E-2</v>
      </c>
      <c r="K20" s="73"/>
      <c r="L20" s="73"/>
      <c r="M20" s="73"/>
      <c r="N20" s="73"/>
      <c r="O20" s="73"/>
    </row>
    <row r="21" spans="1:15" ht="25.5" customHeight="1" x14ac:dyDescent="0.25">
      <c r="A21" s="300" t="s">
        <v>43</v>
      </c>
      <c r="B21" s="82" t="s">
        <v>10</v>
      </c>
      <c r="C21" s="44" t="s">
        <v>11</v>
      </c>
      <c r="D21" s="44">
        <v>0</v>
      </c>
      <c r="E21" s="44">
        <v>3</v>
      </c>
      <c r="F21" s="44">
        <v>0</v>
      </c>
      <c r="G21" s="44">
        <v>0</v>
      </c>
      <c r="H21" s="44" t="s">
        <v>11</v>
      </c>
      <c r="I21" s="95">
        <v>0</v>
      </c>
      <c r="J21" s="44">
        <f t="shared" ref="J21" si="15">SUM(C21:I21)</f>
        <v>3</v>
      </c>
      <c r="K21" s="73"/>
      <c r="L21" s="73"/>
      <c r="M21" s="73"/>
      <c r="N21" s="73"/>
      <c r="O21" s="73"/>
    </row>
    <row r="22" spans="1:15" ht="25.5" customHeight="1" thickBot="1" x14ac:dyDescent="0.3">
      <c r="A22" s="303"/>
      <c r="B22" s="82" t="s">
        <v>12</v>
      </c>
      <c r="C22" s="5" t="s">
        <v>13</v>
      </c>
      <c r="D22" s="5">
        <f t="shared" ref="D22:J22" si="16">D21/D$23</f>
        <v>0</v>
      </c>
      <c r="E22" s="5">
        <f t="shared" si="16"/>
        <v>1.5789473684210527E-2</v>
      </c>
      <c r="F22" s="5">
        <f t="shared" si="16"/>
        <v>0</v>
      </c>
      <c r="G22" s="5">
        <f t="shared" si="16"/>
        <v>0</v>
      </c>
      <c r="H22" s="5" t="s">
        <v>13</v>
      </c>
      <c r="I22" s="6">
        <f t="shared" si="16"/>
        <v>0</v>
      </c>
      <c r="J22" s="5">
        <f t="shared" si="16"/>
        <v>1.6759776536312849E-3</v>
      </c>
      <c r="K22" s="73"/>
      <c r="L22" s="73"/>
      <c r="M22" s="73"/>
      <c r="N22" s="73"/>
      <c r="O22" s="73"/>
    </row>
    <row r="23" spans="1:15" ht="27" customHeight="1" x14ac:dyDescent="0.25">
      <c r="A23" s="242" t="s">
        <v>44</v>
      </c>
      <c r="B23" s="37" t="s">
        <v>10</v>
      </c>
      <c r="C23" s="97" t="s">
        <v>11</v>
      </c>
      <c r="D23" s="97">
        <f t="shared" ref="D23:J23" si="17">D5+D7+D9+D11+D13+D15+D17+D19+D21</f>
        <v>261</v>
      </c>
      <c r="E23" s="97">
        <f t="shared" si="17"/>
        <v>190</v>
      </c>
      <c r="F23" s="97">
        <f t="shared" si="17"/>
        <v>155</v>
      </c>
      <c r="G23" s="97">
        <f t="shared" si="17"/>
        <v>1017</v>
      </c>
      <c r="H23" s="97" t="s">
        <v>11</v>
      </c>
      <c r="I23" s="98">
        <f t="shared" si="17"/>
        <v>167</v>
      </c>
      <c r="J23" s="97">
        <f t="shared" si="17"/>
        <v>1790</v>
      </c>
      <c r="K23" s="73"/>
      <c r="L23" s="73"/>
      <c r="M23" s="73"/>
      <c r="N23" s="73"/>
      <c r="O23" s="73"/>
    </row>
    <row r="24" spans="1:15" ht="27" customHeight="1" thickBot="1" x14ac:dyDescent="0.3">
      <c r="A24" s="244"/>
      <c r="B24" s="89" t="s">
        <v>12</v>
      </c>
      <c r="C24" s="8" t="s">
        <v>13</v>
      </c>
      <c r="D24" s="8">
        <f t="shared" ref="D24:I24" si="18">D23/D$23</f>
        <v>1</v>
      </c>
      <c r="E24" s="8">
        <f t="shared" si="18"/>
        <v>1</v>
      </c>
      <c r="F24" s="8">
        <f t="shared" si="18"/>
        <v>1</v>
      </c>
      <c r="G24" s="8">
        <f t="shared" si="18"/>
        <v>1</v>
      </c>
      <c r="H24" s="8" t="s">
        <v>13</v>
      </c>
      <c r="I24" s="9">
        <f t="shared" si="18"/>
        <v>1</v>
      </c>
      <c r="J24" s="8">
        <f>J23/J$23</f>
        <v>1</v>
      </c>
      <c r="K24" s="73"/>
      <c r="L24" s="73"/>
      <c r="M24" s="73"/>
      <c r="N24" s="73"/>
      <c r="O24" s="73"/>
    </row>
    <row r="25" spans="1:15" ht="36" customHeight="1" thickBot="1" x14ac:dyDescent="0.3">
      <c r="A25" s="50"/>
      <c r="B25" s="51"/>
      <c r="C25" s="11"/>
      <c r="D25" s="11"/>
      <c r="E25" s="11"/>
      <c r="F25" s="11"/>
      <c r="G25" s="11"/>
      <c r="H25" s="11"/>
      <c r="I25" s="11"/>
      <c r="J25" s="11"/>
      <c r="K25" s="73"/>
      <c r="L25" s="73"/>
      <c r="M25" s="73"/>
      <c r="N25" s="73"/>
      <c r="O25" s="73"/>
    </row>
    <row r="26" spans="1:15" ht="45.75" customHeight="1" x14ac:dyDescent="0.25">
      <c r="A26" s="137" t="s">
        <v>45</v>
      </c>
      <c r="B26" s="53" t="s">
        <v>10</v>
      </c>
      <c r="C26" s="138" t="s">
        <v>11</v>
      </c>
      <c r="D26" s="139">
        <v>91</v>
      </c>
      <c r="E26" s="139">
        <v>0</v>
      </c>
      <c r="F26" s="139">
        <v>0</v>
      </c>
      <c r="G26" s="139">
        <v>104</v>
      </c>
      <c r="H26" s="139" t="s">
        <v>11</v>
      </c>
      <c r="I26" s="152">
        <v>0</v>
      </c>
      <c r="J26" s="139">
        <f>SUM(C26:I26)</f>
        <v>195</v>
      </c>
      <c r="K26" s="73"/>
      <c r="L26" s="73"/>
      <c r="M26" s="73"/>
      <c r="N26" s="73"/>
      <c r="O26" s="73"/>
    </row>
    <row r="27" spans="1:15" ht="45.75" customHeight="1" thickBot="1" x14ac:dyDescent="0.3">
      <c r="A27" s="153" t="s">
        <v>27</v>
      </c>
      <c r="B27" s="89" t="s">
        <v>10</v>
      </c>
      <c r="C27" s="142" t="s">
        <v>11</v>
      </c>
      <c r="D27" s="143">
        <f t="shared" ref="D27:I27" si="19">D28-D23-D26</f>
        <v>0</v>
      </c>
      <c r="E27" s="143">
        <f t="shared" si="19"/>
        <v>0</v>
      </c>
      <c r="F27" s="143">
        <f t="shared" si="19"/>
        <v>0</v>
      </c>
      <c r="G27" s="143">
        <f t="shared" si="19"/>
        <v>0</v>
      </c>
      <c r="H27" s="143" t="s">
        <v>11</v>
      </c>
      <c r="I27" s="144">
        <f t="shared" si="19"/>
        <v>0</v>
      </c>
      <c r="J27" s="143">
        <f>SUM(C27:I27)</f>
        <v>0</v>
      </c>
      <c r="K27" s="73"/>
      <c r="L27" s="73"/>
      <c r="M27" s="73"/>
      <c r="N27" s="73"/>
      <c r="O27" s="73"/>
    </row>
    <row r="28" spans="1:15" ht="45.75" customHeight="1" thickBot="1" x14ac:dyDescent="0.3">
      <c r="A28" s="155" t="s">
        <v>28</v>
      </c>
      <c r="B28" s="89" t="s">
        <v>10</v>
      </c>
      <c r="C28" s="142" t="s">
        <v>11</v>
      </c>
      <c r="D28" s="143">
        <v>352</v>
      </c>
      <c r="E28" s="143">
        <v>190</v>
      </c>
      <c r="F28" s="143">
        <v>155</v>
      </c>
      <c r="G28" s="143">
        <v>1121</v>
      </c>
      <c r="H28" s="143" t="s">
        <v>11</v>
      </c>
      <c r="I28" s="144">
        <v>167</v>
      </c>
      <c r="J28" s="143">
        <f>SUM(C28:I28)</f>
        <v>1985</v>
      </c>
      <c r="K28" s="73"/>
      <c r="L28" s="73"/>
      <c r="M28" s="73"/>
      <c r="N28" s="73"/>
      <c r="O28" s="73"/>
    </row>
    <row r="29" spans="1:15" ht="48.75" customHeight="1" thickBot="1" x14ac:dyDescent="0.3">
      <c r="A29" s="62"/>
      <c r="B29" s="50"/>
      <c r="C29" s="63"/>
      <c r="D29" s="63"/>
      <c r="E29" s="63"/>
      <c r="F29" s="63"/>
      <c r="G29" s="63"/>
      <c r="H29" s="63"/>
      <c r="I29" s="63"/>
      <c r="J29" s="64"/>
      <c r="K29" s="73"/>
      <c r="L29" s="73"/>
      <c r="M29" s="73"/>
      <c r="N29" s="73"/>
      <c r="O29" s="73"/>
    </row>
    <row r="30" spans="1:15" ht="39.75" customHeight="1" x14ac:dyDescent="0.25">
      <c r="A30" s="233" t="s">
        <v>29</v>
      </c>
      <c r="B30" s="234"/>
      <c r="C30" s="234"/>
      <c r="D30" s="1"/>
      <c r="E30" s="1"/>
      <c r="F30" s="1"/>
      <c r="G30" s="1"/>
      <c r="H30" s="1"/>
      <c r="I30" s="1"/>
      <c r="J30" s="65"/>
      <c r="K30" s="73"/>
      <c r="L30" s="73"/>
      <c r="M30" s="73"/>
      <c r="N30" s="73"/>
      <c r="O30" s="73"/>
    </row>
    <row r="31" spans="1:15" ht="39.75" customHeight="1" x14ac:dyDescent="0.25">
      <c r="A31" s="235" t="s">
        <v>30</v>
      </c>
      <c r="B31" s="236"/>
      <c r="C31" s="66">
        <v>0</v>
      </c>
      <c r="D31" s="67">
        <v>1</v>
      </c>
      <c r="E31" s="67">
        <v>2</v>
      </c>
      <c r="F31" s="67">
        <v>2</v>
      </c>
      <c r="G31" s="67">
        <v>3</v>
      </c>
      <c r="H31" s="67">
        <v>0</v>
      </c>
      <c r="I31" s="67">
        <v>1</v>
      </c>
      <c r="J31" s="68">
        <f>SUM(C31:I31)</f>
        <v>9</v>
      </c>
      <c r="K31" s="73"/>
      <c r="L31" s="73"/>
      <c r="M31" s="73"/>
      <c r="N31" s="73"/>
      <c r="O31" s="73"/>
    </row>
    <row r="32" spans="1:15" ht="39.75" customHeight="1" thickBot="1" x14ac:dyDescent="0.3">
      <c r="A32" s="237" t="s">
        <v>31</v>
      </c>
      <c r="B32" s="238"/>
      <c r="C32" s="69">
        <v>0</v>
      </c>
      <c r="D32" s="70">
        <v>4</v>
      </c>
      <c r="E32" s="70">
        <v>2</v>
      </c>
      <c r="F32" s="70">
        <v>2</v>
      </c>
      <c r="G32" s="70">
        <v>3</v>
      </c>
      <c r="H32" s="70">
        <v>0</v>
      </c>
      <c r="I32" s="71">
        <v>1</v>
      </c>
      <c r="J32" s="72">
        <f>SUM(C32:I32)</f>
        <v>12</v>
      </c>
      <c r="K32" s="73"/>
      <c r="L32" s="73"/>
      <c r="M32" s="73"/>
      <c r="N32" s="73"/>
      <c r="O32" s="73"/>
    </row>
    <row r="33" spans="1:15" ht="26.25" customHeight="1" x14ac:dyDescent="0.25">
      <c r="A33" s="198" t="s">
        <v>32</v>
      </c>
      <c r="B33" s="199"/>
      <c r="C33" s="75"/>
      <c r="D33" s="75"/>
      <c r="E33" s="75"/>
      <c r="F33" s="75"/>
      <c r="G33" s="75"/>
      <c r="H33" s="75"/>
      <c r="I33" s="75"/>
      <c r="J33" s="75"/>
      <c r="K33" s="73"/>
      <c r="L33" s="73"/>
      <c r="M33" s="73"/>
      <c r="N33" s="73"/>
      <c r="O33" s="73"/>
    </row>
  </sheetData>
  <mergeCells count="17">
    <mergeCell ref="A19:A20"/>
    <mergeCell ref="A1:J1"/>
    <mergeCell ref="A2:J2"/>
    <mergeCell ref="A3:B4"/>
    <mergeCell ref="C3:J3"/>
    <mergeCell ref="A5:A6"/>
    <mergeCell ref="A7:A8"/>
    <mergeCell ref="A9:A10"/>
    <mergeCell ref="A11:A12"/>
    <mergeCell ref="A13:A14"/>
    <mergeCell ref="A15:A16"/>
    <mergeCell ref="A17:A18"/>
    <mergeCell ref="A21:A22"/>
    <mergeCell ref="A23:A24"/>
    <mergeCell ref="A30:C30"/>
    <mergeCell ref="A31:B31"/>
    <mergeCell ref="A32:B32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Footer>&amp;L&amp;F&amp;C&amp;A&amp;R&amp;P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28AF-120B-4B48-A480-67C74C796E17}">
  <sheetPr>
    <tabColor rgb="FF00FF00"/>
    <pageSetUpPr fitToPage="1"/>
  </sheetPr>
  <dimension ref="A1:O39"/>
  <sheetViews>
    <sheetView zoomScale="59" zoomScaleNormal="59" workbookViewId="0">
      <selection sqref="A1:J1"/>
    </sheetView>
  </sheetViews>
  <sheetFormatPr baseColWidth="10" defaultRowHeight="15" x14ac:dyDescent="0.25"/>
  <cols>
    <col min="1" max="1" width="51.85546875" customWidth="1"/>
    <col min="2" max="2" width="13.85546875" customWidth="1"/>
    <col min="3" max="4" width="24.42578125" customWidth="1"/>
    <col min="5" max="5" width="26.42578125" customWidth="1"/>
    <col min="6" max="10" width="24.42578125" customWidth="1"/>
  </cols>
  <sheetData>
    <row r="1" spans="1:15" ht="57" customHeight="1" x14ac:dyDescent="0.25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73"/>
      <c r="L1" s="73"/>
      <c r="M1" s="73"/>
      <c r="N1" s="73"/>
      <c r="O1" s="73"/>
    </row>
    <row r="2" spans="1:15" ht="57" customHeight="1" thickBot="1" x14ac:dyDescent="0.3">
      <c r="A2" s="291" t="s">
        <v>148</v>
      </c>
      <c r="B2" s="291"/>
      <c r="C2" s="293"/>
      <c r="D2" s="293"/>
      <c r="E2" s="293"/>
      <c r="F2" s="293"/>
      <c r="G2" s="293"/>
      <c r="H2" s="293"/>
      <c r="I2" s="293"/>
      <c r="J2" s="293"/>
      <c r="K2" s="73"/>
      <c r="L2" s="73"/>
      <c r="M2" s="73"/>
      <c r="N2" s="73"/>
      <c r="O2" s="73"/>
    </row>
    <row r="3" spans="1:15" ht="51.75" customHeight="1" thickBot="1" x14ac:dyDescent="0.3">
      <c r="A3" s="242" t="s">
        <v>1</v>
      </c>
      <c r="B3" s="243"/>
      <c r="C3" s="258" t="s">
        <v>2</v>
      </c>
      <c r="D3" s="246"/>
      <c r="E3" s="246"/>
      <c r="F3" s="246"/>
      <c r="G3" s="246"/>
      <c r="H3" s="246"/>
      <c r="I3" s="246"/>
      <c r="J3" s="247"/>
      <c r="K3" s="73"/>
      <c r="L3" s="73"/>
      <c r="M3" s="73"/>
      <c r="N3" s="73"/>
      <c r="O3" s="73"/>
    </row>
    <row r="4" spans="1:15" ht="48" customHeight="1" thickBot="1" x14ac:dyDescent="0.3">
      <c r="A4" s="244"/>
      <c r="B4" s="245"/>
      <c r="C4" s="32" t="s">
        <v>3</v>
      </c>
      <c r="D4" s="34" t="s">
        <v>4</v>
      </c>
      <c r="E4" s="34" t="s">
        <v>68</v>
      </c>
      <c r="F4" s="34" t="s">
        <v>69</v>
      </c>
      <c r="G4" s="33" t="s">
        <v>5</v>
      </c>
      <c r="H4" s="34" t="s">
        <v>6</v>
      </c>
      <c r="I4" s="35" t="s">
        <v>7</v>
      </c>
      <c r="J4" s="34" t="s">
        <v>8</v>
      </c>
      <c r="K4" s="73"/>
      <c r="L4" s="73"/>
      <c r="M4" s="73"/>
      <c r="N4" s="73"/>
      <c r="O4" s="73"/>
    </row>
    <row r="5" spans="1:15" ht="31.5" customHeight="1" x14ac:dyDescent="0.25">
      <c r="A5" s="303" t="s">
        <v>9</v>
      </c>
      <c r="B5" s="37" t="s">
        <v>10</v>
      </c>
      <c r="C5" s="76" t="s">
        <v>11</v>
      </c>
      <c r="D5" s="76" t="s">
        <v>11</v>
      </c>
      <c r="E5" s="76">
        <v>15</v>
      </c>
      <c r="F5" s="76">
        <v>2</v>
      </c>
      <c r="G5" s="76">
        <v>10</v>
      </c>
      <c r="H5" s="76" t="s">
        <v>11</v>
      </c>
      <c r="I5" s="76">
        <v>0</v>
      </c>
      <c r="J5" s="76">
        <f>SUM(C5:I5)</f>
        <v>27</v>
      </c>
      <c r="K5" s="73"/>
      <c r="L5" s="73"/>
      <c r="M5" s="73"/>
      <c r="N5" s="73"/>
      <c r="O5" s="73"/>
    </row>
    <row r="6" spans="1:15" ht="31.5" customHeight="1" x14ac:dyDescent="0.25">
      <c r="A6" s="304"/>
      <c r="B6" s="78" t="s">
        <v>12</v>
      </c>
      <c r="C6" s="2" t="s">
        <v>13</v>
      </c>
      <c r="D6" s="2" t="s">
        <v>13</v>
      </c>
      <c r="E6" s="2">
        <f t="shared" ref="E6:G6" si="0">E5/E$29</f>
        <v>8.1081081081081086E-2</v>
      </c>
      <c r="F6" s="2">
        <f t="shared" si="0"/>
        <v>1.2903225806451613E-2</v>
      </c>
      <c r="G6" s="2">
        <f t="shared" si="0"/>
        <v>9.2592592592592587E-3</v>
      </c>
      <c r="H6" s="2" t="s">
        <v>13</v>
      </c>
      <c r="I6" s="2">
        <f t="shared" ref="I6:J6" si="1">I5/I$29</f>
        <v>0</v>
      </c>
      <c r="J6" s="2">
        <f t="shared" si="1"/>
        <v>1.7013232514177693E-2</v>
      </c>
      <c r="K6" s="73"/>
      <c r="L6" s="73"/>
      <c r="M6" s="73"/>
      <c r="N6" s="73"/>
      <c r="O6" s="73"/>
    </row>
    <row r="7" spans="1:15" ht="25.5" customHeight="1" x14ac:dyDescent="0.25">
      <c r="A7" s="300" t="s">
        <v>14</v>
      </c>
      <c r="B7" s="82" t="s">
        <v>10</v>
      </c>
      <c r="C7" s="44" t="s">
        <v>11</v>
      </c>
      <c r="D7" s="44" t="s">
        <v>11</v>
      </c>
      <c r="E7" s="44">
        <v>156</v>
      </c>
      <c r="F7" s="44">
        <v>1</v>
      </c>
      <c r="G7" s="44">
        <v>2</v>
      </c>
      <c r="H7" s="44" t="s">
        <v>11</v>
      </c>
      <c r="I7" s="44">
        <v>0</v>
      </c>
      <c r="J7" s="44">
        <f t="shared" ref="J7" si="2">SUM(C7:I7)</f>
        <v>159</v>
      </c>
      <c r="K7" s="73"/>
      <c r="L7" s="73"/>
      <c r="M7" s="73"/>
      <c r="N7" s="73"/>
      <c r="O7" s="73"/>
    </row>
    <row r="8" spans="1:15" ht="25.5" customHeight="1" x14ac:dyDescent="0.25">
      <c r="A8" s="304"/>
      <c r="B8" s="78" t="s">
        <v>12</v>
      </c>
      <c r="C8" s="2" t="s">
        <v>13</v>
      </c>
      <c r="D8" s="2" t="s">
        <v>13</v>
      </c>
      <c r="E8" s="2">
        <f t="shared" ref="E8:G8" si="3">E7/E$29</f>
        <v>0.84324324324324329</v>
      </c>
      <c r="F8" s="2">
        <f t="shared" si="3"/>
        <v>6.4516129032258064E-3</v>
      </c>
      <c r="G8" s="2">
        <f t="shared" si="3"/>
        <v>1.8518518518518519E-3</v>
      </c>
      <c r="H8" s="2" t="s">
        <v>13</v>
      </c>
      <c r="I8" s="2">
        <f t="shared" ref="I8:J8" si="4">I7/I$29</f>
        <v>0</v>
      </c>
      <c r="J8" s="2">
        <f t="shared" si="4"/>
        <v>0.1001890359168242</v>
      </c>
      <c r="K8" s="73"/>
      <c r="L8" s="73"/>
      <c r="M8" s="73"/>
      <c r="N8" s="73"/>
      <c r="O8" s="73"/>
    </row>
    <row r="9" spans="1:15" ht="25.5" customHeight="1" x14ac:dyDescent="0.25">
      <c r="A9" s="300" t="s">
        <v>15</v>
      </c>
      <c r="B9" s="82" t="s">
        <v>10</v>
      </c>
      <c r="C9" s="44" t="s">
        <v>11</v>
      </c>
      <c r="D9" s="44" t="s">
        <v>11</v>
      </c>
      <c r="E9" s="44">
        <v>0</v>
      </c>
      <c r="F9" s="44">
        <v>4</v>
      </c>
      <c r="G9" s="44">
        <v>4</v>
      </c>
      <c r="H9" s="44" t="s">
        <v>11</v>
      </c>
      <c r="I9" s="44">
        <v>1</v>
      </c>
      <c r="J9" s="44">
        <f t="shared" ref="J9" si="5">SUM(C9:I9)</f>
        <v>9</v>
      </c>
      <c r="K9" s="73"/>
      <c r="L9" s="73"/>
      <c r="M9" s="73"/>
      <c r="N9" s="73"/>
      <c r="O9" s="73"/>
    </row>
    <row r="10" spans="1:15" ht="25.5" customHeight="1" x14ac:dyDescent="0.25">
      <c r="A10" s="304"/>
      <c r="B10" s="78" t="s">
        <v>12</v>
      </c>
      <c r="C10" s="2" t="s">
        <v>13</v>
      </c>
      <c r="D10" s="2" t="s">
        <v>13</v>
      </c>
      <c r="E10" s="2">
        <f t="shared" ref="E10:G10" si="6">E9/E$29</f>
        <v>0</v>
      </c>
      <c r="F10" s="2">
        <f t="shared" si="6"/>
        <v>2.5806451612903226E-2</v>
      </c>
      <c r="G10" s="2">
        <f t="shared" si="6"/>
        <v>3.7037037037037038E-3</v>
      </c>
      <c r="H10" s="2" t="s">
        <v>13</v>
      </c>
      <c r="I10" s="2">
        <f t="shared" ref="I10:J10" si="7">I9/I$29</f>
        <v>5.9880239520958087E-3</v>
      </c>
      <c r="J10" s="2">
        <f t="shared" si="7"/>
        <v>5.6710775047258983E-3</v>
      </c>
      <c r="K10" s="73"/>
      <c r="L10" s="73"/>
      <c r="M10" s="73"/>
      <c r="N10" s="73"/>
      <c r="O10" s="73"/>
    </row>
    <row r="11" spans="1:15" ht="25.5" customHeight="1" x14ac:dyDescent="0.25">
      <c r="A11" s="300" t="s">
        <v>16</v>
      </c>
      <c r="B11" s="82" t="s">
        <v>10</v>
      </c>
      <c r="C11" s="44" t="s">
        <v>11</v>
      </c>
      <c r="D11" s="44" t="s">
        <v>11</v>
      </c>
      <c r="E11" s="44">
        <v>2</v>
      </c>
      <c r="F11" s="44">
        <v>143</v>
      </c>
      <c r="G11" s="44">
        <v>0</v>
      </c>
      <c r="H11" s="44" t="s">
        <v>11</v>
      </c>
      <c r="I11" s="44">
        <v>0</v>
      </c>
      <c r="J11" s="44">
        <f t="shared" ref="J11" si="8">SUM(C11:I11)</f>
        <v>145</v>
      </c>
      <c r="K11" s="73"/>
      <c r="L11" s="73"/>
      <c r="M11" s="73"/>
      <c r="N11" s="73"/>
      <c r="O11" s="73"/>
    </row>
    <row r="12" spans="1:15" ht="25.5" customHeight="1" x14ac:dyDescent="0.25">
      <c r="A12" s="304"/>
      <c r="B12" s="78" t="s">
        <v>12</v>
      </c>
      <c r="C12" s="2" t="s">
        <v>13</v>
      </c>
      <c r="D12" s="2" t="s">
        <v>13</v>
      </c>
      <c r="E12" s="2">
        <f t="shared" ref="E12:G12" si="9">E11/E$29</f>
        <v>1.0810810810810811E-2</v>
      </c>
      <c r="F12" s="2">
        <f t="shared" si="9"/>
        <v>0.92258064516129035</v>
      </c>
      <c r="G12" s="2">
        <f t="shared" si="9"/>
        <v>0</v>
      </c>
      <c r="H12" s="2" t="s">
        <v>13</v>
      </c>
      <c r="I12" s="2">
        <f t="shared" ref="I12:J12" si="10">I11/I$29</f>
        <v>0</v>
      </c>
      <c r="J12" s="2">
        <f t="shared" si="10"/>
        <v>9.1367359798361691E-2</v>
      </c>
      <c r="K12" s="73"/>
      <c r="L12" s="73"/>
      <c r="M12" s="73"/>
      <c r="N12" s="73"/>
      <c r="O12" s="73"/>
    </row>
    <row r="13" spans="1:15" ht="25.5" customHeight="1" x14ac:dyDescent="0.25">
      <c r="A13" s="300" t="s">
        <v>17</v>
      </c>
      <c r="B13" s="82" t="s">
        <v>10</v>
      </c>
      <c r="C13" s="44" t="s">
        <v>11</v>
      </c>
      <c r="D13" s="44" t="s">
        <v>11</v>
      </c>
      <c r="E13" s="44">
        <v>0</v>
      </c>
      <c r="F13" s="44">
        <v>0</v>
      </c>
      <c r="G13" s="44">
        <v>1045</v>
      </c>
      <c r="H13" s="44" t="s">
        <v>11</v>
      </c>
      <c r="I13" s="44">
        <v>0</v>
      </c>
      <c r="J13" s="44">
        <f t="shared" ref="J13" si="11">SUM(C13:I13)</f>
        <v>1045</v>
      </c>
      <c r="K13" s="73"/>
      <c r="L13" s="73"/>
      <c r="M13" s="73"/>
      <c r="N13" s="73"/>
      <c r="O13" s="73"/>
    </row>
    <row r="14" spans="1:15" ht="25.5" customHeight="1" x14ac:dyDescent="0.25">
      <c r="A14" s="304"/>
      <c r="B14" s="78" t="s">
        <v>12</v>
      </c>
      <c r="C14" s="2" t="s">
        <v>13</v>
      </c>
      <c r="D14" s="2" t="s">
        <v>13</v>
      </c>
      <c r="E14" s="2">
        <f t="shared" ref="E14:G14" si="12">E13/E$29</f>
        <v>0</v>
      </c>
      <c r="F14" s="2">
        <f t="shared" si="12"/>
        <v>0</v>
      </c>
      <c r="G14" s="2">
        <f t="shared" si="12"/>
        <v>0.96759259259259256</v>
      </c>
      <c r="H14" s="2" t="s">
        <v>13</v>
      </c>
      <c r="I14" s="2">
        <f t="shared" ref="I14:J14" si="13">I13/I$29</f>
        <v>0</v>
      </c>
      <c r="J14" s="2">
        <f t="shared" si="13"/>
        <v>0.65847511027095151</v>
      </c>
      <c r="K14" s="73"/>
      <c r="L14" s="73"/>
      <c r="M14" s="73"/>
      <c r="N14" s="73"/>
      <c r="O14" s="73"/>
    </row>
    <row r="15" spans="1:15" ht="25.5" customHeight="1" x14ac:dyDescent="0.25">
      <c r="A15" s="300" t="s">
        <v>18</v>
      </c>
      <c r="B15" s="82" t="s">
        <v>10</v>
      </c>
      <c r="C15" s="44" t="s">
        <v>11</v>
      </c>
      <c r="D15" s="44" t="s">
        <v>11</v>
      </c>
      <c r="E15" s="44">
        <v>1</v>
      </c>
      <c r="F15" s="44">
        <v>2</v>
      </c>
      <c r="G15" s="44">
        <v>0</v>
      </c>
      <c r="H15" s="44" t="s">
        <v>11</v>
      </c>
      <c r="I15" s="44">
        <v>0</v>
      </c>
      <c r="J15" s="44">
        <f t="shared" ref="J15" si="14">SUM(C15:I15)</f>
        <v>3</v>
      </c>
      <c r="K15" s="73"/>
      <c r="L15" s="73"/>
      <c r="M15" s="73"/>
      <c r="N15" s="73"/>
      <c r="O15" s="73"/>
    </row>
    <row r="16" spans="1:15" ht="25.5" customHeight="1" x14ac:dyDescent="0.25">
      <c r="A16" s="304"/>
      <c r="B16" s="78" t="s">
        <v>12</v>
      </c>
      <c r="C16" s="2" t="s">
        <v>13</v>
      </c>
      <c r="D16" s="2" t="s">
        <v>13</v>
      </c>
      <c r="E16" s="2">
        <f t="shared" ref="E16:G16" si="15">E15/E$29</f>
        <v>5.4054054054054057E-3</v>
      </c>
      <c r="F16" s="2">
        <f t="shared" si="15"/>
        <v>1.2903225806451613E-2</v>
      </c>
      <c r="G16" s="2">
        <f t="shared" si="15"/>
        <v>0</v>
      </c>
      <c r="H16" s="2" t="s">
        <v>13</v>
      </c>
      <c r="I16" s="2">
        <f t="shared" ref="I16:J16" si="16">I15/I$29</f>
        <v>0</v>
      </c>
      <c r="J16" s="2">
        <f t="shared" si="16"/>
        <v>1.890359168241966E-3</v>
      </c>
      <c r="K16" s="73"/>
      <c r="L16" s="73"/>
      <c r="M16" s="73"/>
      <c r="N16" s="73"/>
      <c r="O16" s="73"/>
    </row>
    <row r="17" spans="1:15" ht="25.5" customHeight="1" x14ac:dyDescent="0.25">
      <c r="A17" s="300" t="s">
        <v>19</v>
      </c>
      <c r="B17" s="82" t="s">
        <v>10</v>
      </c>
      <c r="C17" s="44" t="s">
        <v>11</v>
      </c>
      <c r="D17" s="44" t="s">
        <v>11</v>
      </c>
      <c r="E17" s="44">
        <v>2</v>
      </c>
      <c r="F17" s="44">
        <v>1</v>
      </c>
      <c r="G17" s="44">
        <v>1</v>
      </c>
      <c r="H17" s="44" t="s">
        <v>11</v>
      </c>
      <c r="I17" s="44">
        <v>166</v>
      </c>
      <c r="J17" s="44">
        <f t="shared" ref="J17" si="17">SUM(C17:I17)</f>
        <v>170</v>
      </c>
      <c r="K17" s="73"/>
      <c r="L17" s="73"/>
      <c r="M17" s="73"/>
      <c r="N17" s="73"/>
      <c r="O17" s="73"/>
    </row>
    <row r="18" spans="1:15" ht="25.5" customHeight="1" x14ac:dyDescent="0.25">
      <c r="A18" s="304"/>
      <c r="B18" s="78" t="s">
        <v>12</v>
      </c>
      <c r="C18" s="2" t="s">
        <v>13</v>
      </c>
      <c r="D18" s="2" t="s">
        <v>13</v>
      </c>
      <c r="E18" s="2">
        <f t="shared" ref="E18:G18" si="18">E17/E$29</f>
        <v>1.0810810810810811E-2</v>
      </c>
      <c r="F18" s="2">
        <f t="shared" si="18"/>
        <v>6.4516129032258064E-3</v>
      </c>
      <c r="G18" s="2">
        <f t="shared" si="18"/>
        <v>9.2592592592592596E-4</v>
      </c>
      <c r="H18" s="2" t="s">
        <v>13</v>
      </c>
      <c r="I18" s="2">
        <f t="shared" ref="I18:J18" si="19">I17/I$29</f>
        <v>0.99401197604790414</v>
      </c>
      <c r="J18" s="2">
        <f t="shared" si="19"/>
        <v>0.10712035286704474</v>
      </c>
      <c r="K18" s="73"/>
      <c r="L18" s="73"/>
      <c r="M18" s="73"/>
      <c r="N18" s="73"/>
      <c r="O18" s="73"/>
    </row>
    <row r="19" spans="1:15" ht="25.5" customHeight="1" x14ac:dyDescent="0.25">
      <c r="A19" s="300" t="s">
        <v>20</v>
      </c>
      <c r="B19" s="82" t="s">
        <v>10</v>
      </c>
      <c r="C19" s="44" t="s">
        <v>11</v>
      </c>
      <c r="D19" s="44" t="s">
        <v>11</v>
      </c>
      <c r="E19" s="44">
        <v>1</v>
      </c>
      <c r="F19" s="44">
        <v>1</v>
      </c>
      <c r="G19" s="44">
        <v>9</v>
      </c>
      <c r="H19" s="44" t="s">
        <v>11</v>
      </c>
      <c r="I19" s="44">
        <v>0</v>
      </c>
      <c r="J19" s="44">
        <f t="shared" ref="J19" si="20">SUM(C19:I19)</f>
        <v>11</v>
      </c>
      <c r="K19" s="73"/>
      <c r="L19" s="73"/>
      <c r="M19" s="73"/>
      <c r="N19" s="73"/>
      <c r="O19" s="73"/>
    </row>
    <row r="20" spans="1:15" ht="25.5" customHeight="1" x14ac:dyDescent="0.25">
      <c r="A20" s="304"/>
      <c r="B20" s="78" t="s">
        <v>12</v>
      </c>
      <c r="C20" s="2" t="s">
        <v>13</v>
      </c>
      <c r="D20" s="2" t="s">
        <v>13</v>
      </c>
      <c r="E20" s="2">
        <f t="shared" ref="E20:G20" si="21">E19/E$29</f>
        <v>5.4054054054054057E-3</v>
      </c>
      <c r="F20" s="2">
        <f t="shared" si="21"/>
        <v>6.4516129032258064E-3</v>
      </c>
      <c r="G20" s="2">
        <f t="shared" si="21"/>
        <v>8.3333333333333332E-3</v>
      </c>
      <c r="H20" s="2" t="s">
        <v>13</v>
      </c>
      <c r="I20" s="2">
        <f t="shared" ref="I20:J20" si="22">I19/I$29</f>
        <v>0</v>
      </c>
      <c r="J20" s="2">
        <f t="shared" si="22"/>
        <v>6.9313169502205419E-3</v>
      </c>
      <c r="K20" s="73"/>
      <c r="L20" s="73"/>
      <c r="M20" s="73"/>
      <c r="N20" s="73"/>
      <c r="O20" s="73"/>
    </row>
    <row r="21" spans="1:15" ht="25.5" customHeight="1" x14ac:dyDescent="0.25">
      <c r="A21" s="300" t="s">
        <v>21</v>
      </c>
      <c r="B21" s="82" t="s">
        <v>10</v>
      </c>
      <c r="C21" s="44" t="s">
        <v>11</v>
      </c>
      <c r="D21" s="44" t="s">
        <v>11</v>
      </c>
      <c r="E21" s="44">
        <v>5</v>
      </c>
      <c r="F21" s="44">
        <v>0</v>
      </c>
      <c r="G21" s="44">
        <v>5</v>
      </c>
      <c r="H21" s="44" t="s">
        <v>11</v>
      </c>
      <c r="I21" s="44">
        <v>0</v>
      </c>
      <c r="J21" s="44">
        <f t="shared" ref="J21" si="23">SUM(C21:I21)</f>
        <v>10</v>
      </c>
      <c r="K21" s="73"/>
      <c r="L21" s="73"/>
      <c r="M21" s="73"/>
      <c r="N21" s="73"/>
      <c r="O21" s="73"/>
    </row>
    <row r="22" spans="1:15" ht="25.5" customHeight="1" x14ac:dyDescent="0.25">
      <c r="A22" s="304"/>
      <c r="B22" s="78" t="s">
        <v>12</v>
      </c>
      <c r="C22" s="2" t="s">
        <v>13</v>
      </c>
      <c r="D22" s="2" t="s">
        <v>13</v>
      </c>
      <c r="E22" s="2">
        <f t="shared" ref="E22:G22" si="24">E21/E$29</f>
        <v>2.7027027027027029E-2</v>
      </c>
      <c r="F22" s="2">
        <f t="shared" si="24"/>
        <v>0</v>
      </c>
      <c r="G22" s="2">
        <f t="shared" si="24"/>
        <v>4.6296296296296294E-3</v>
      </c>
      <c r="H22" s="2" t="s">
        <v>13</v>
      </c>
      <c r="I22" s="2">
        <f t="shared" ref="I22:J22" si="25">I21/I$29</f>
        <v>0</v>
      </c>
      <c r="J22" s="2">
        <f t="shared" si="25"/>
        <v>6.3011972274732196E-3</v>
      </c>
      <c r="K22" s="73"/>
      <c r="L22" s="73"/>
      <c r="M22" s="73"/>
      <c r="N22" s="73"/>
      <c r="O22" s="73"/>
    </row>
    <row r="23" spans="1:15" ht="25.5" customHeight="1" x14ac:dyDescent="0.25">
      <c r="A23" s="300" t="s">
        <v>22</v>
      </c>
      <c r="B23" s="82" t="s">
        <v>10</v>
      </c>
      <c r="C23" s="44" t="s">
        <v>11</v>
      </c>
      <c r="D23" s="44" t="s">
        <v>11</v>
      </c>
      <c r="E23" s="44">
        <v>3</v>
      </c>
      <c r="F23" s="44">
        <v>0</v>
      </c>
      <c r="G23" s="44">
        <v>2</v>
      </c>
      <c r="H23" s="44" t="s">
        <v>11</v>
      </c>
      <c r="I23" s="44">
        <v>0</v>
      </c>
      <c r="J23" s="44">
        <f t="shared" ref="J23" si="26">SUM(C23:I23)</f>
        <v>5</v>
      </c>
      <c r="K23" s="73"/>
      <c r="L23" s="73"/>
      <c r="M23" s="73"/>
      <c r="N23" s="73"/>
      <c r="O23" s="73"/>
    </row>
    <row r="24" spans="1:15" ht="25.5" customHeight="1" x14ac:dyDescent="0.25">
      <c r="A24" s="304"/>
      <c r="B24" s="78" t="s">
        <v>12</v>
      </c>
      <c r="C24" s="2" t="s">
        <v>13</v>
      </c>
      <c r="D24" s="2" t="s">
        <v>13</v>
      </c>
      <c r="E24" s="2">
        <f t="shared" ref="E24:G24" si="27">E23/E$29</f>
        <v>1.6216216216216217E-2</v>
      </c>
      <c r="F24" s="2">
        <f t="shared" si="27"/>
        <v>0</v>
      </c>
      <c r="G24" s="2">
        <f t="shared" si="27"/>
        <v>1.8518518518518519E-3</v>
      </c>
      <c r="H24" s="2" t="s">
        <v>13</v>
      </c>
      <c r="I24" s="2">
        <f t="shared" ref="I24:J24" si="28">I23/I$29</f>
        <v>0</v>
      </c>
      <c r="J24" s="2">
        <f t="shared" si="28"/>
        <v>3.1505986137366098E-3</v>
      </c>
      <c r="K24" s="73"/>
      <c r="L24" s="73"/>
      <c r="M24" s="73"/>
      <c r="N24" s="73"/>
      <c r="O24" s="73"/>
    </row>
    <row r="25" spans="1:15" ht="25.5" customHeight="1" x14ac:dyDescent="0.25">
      <c r="A25" s="300" t="s">
        <v>23</v>
      </c>
      <c r="B25" s="82" t="s">
        <v>10</v>
      </c>
      <c r="C25" s="44" t="s">
        <v>11</v>
      </c>
      <c r="D25" s="44" t="s">
        <v>11</v>
      </c>
      <c r="E25" s="44">
        <v>0</v>
      </c>
      <c r="F25" s="44">
        <v>1</v>
      </c>
      <c r="G25" s="44">
        <v>1</v>
      </c>
      <c r="H25" s="44" t="s">
        <v>11</v>
      </c>
      <c r="I25" s="44">
        <v>0</v>
      </c>
      <c r="J25" s="44">
        <f t="shared" ref="J25" si="29">SUM(C25:I25)</f>
        <v>2</v>
      </c>
      <c r="K25" s="73"/>
      <c r="L25" s="73"/>
      <c r="M25" s="73"/>
      <c r="N25" s="73"/>
      <c r="O25" s="73"/>
    </row>
    <row r="26" spans="1:15" ht="25.5" customHeight="1" x14ac:dyDescent="0.25">
      <c r="A26" s="304"/>
      <c r="B26" s="78" t="s">
        <v>12</v>
      </c>
      <c r="C26" s="2" t="s">
        <v>13</v>
      </c>
      <c r="D26" s="2" t="s">
        <v>13</v>
      </c>
      <c r="E26" s="2">
        <f t="shared" ref="E26:G26" si="30">E25/E$29</f>
        <v>0</v>
      </c>
      <c r="F26" s="2">
        <f t="shared" si="30"/>
        <v>6.4516129032258064E-3</v>
      </c>
      <c r="G26" s="2">
        <f t="shared" si="30"/>
        <v>9.2592592592592596E-4</v>
      </c>
      <c r="H26" s="2" t="s">
        <v>13</v>
      </c>
      <c r="I26" s="2">
        <f t="shared" ref="I26:J26" si="31">I25/I$29</f>
        <v>0</v>
      </c>
      <c r="J26" s="2">
        <f t="shared" si="31"/>
        <v>1.260239445494644E-3</v>
      </c>
      <c r="K26" s="73"/>
      <c r="L26" s="73"/>
      <c r="M26" s="73"/>
      <c r="N26" s="73"/>
      <c r="O26" s="73"/>
    </row>
    <row r="27" spans="1:15" ht="25.5" customHeight="1" x14ac:dyDescent="0.25">
      <c r="A27" s="300" t="s">
        <v>24</v>
      </c>
      <c r="B27" s="82" t="s">
        <v>10</v>
      </c>
      <c r="C27" s="44" t="s">
        <v>11</v>
      </c>
      <c r="D27" s="44" t="s">
        <v>11</v>
      </c>
      <c r="E27" s="44">
        <v>0</v>
      </c>
      <c r="F27" s="44">
        <v>0</v>
      </c>
      <c r="G27" s="44">
        <v>1</v>
      </c>
      <c r="H27" s="44" t="s">
        <v>11</v>
      </c>
      <c r="I27" s="44">
        <v>0</v>
      </c>
      <c r="J27" s="44">
        <f t="shared" ref="J27" si="32">SUM(C27:I27)</f>
        <v>1</v>
      </c>
      <c r="K27" s="73"/>
      <c r="L27" s="73"/>
      <c r="M27" s="73"/>
      <c r="N27" s="73"/>
      <c r="O27" s="73"/>
    </row>
    <row r="28" spans="1:15" ht="25.5" customHeight="1" thickBot="1" x14ac:dyDescent="0.3">
      <c r="A28" s="303"/>
      <c r="B28" s="82" t="s">
        <v>12</v>
      </c>
      <c r="C28" s="5" t="s">
        <v>13</v>
      </c>
      <c r="D28" s="5" t="s">
        <v>13</v>
      </c>
      <c r="E28" s="5">
        <f t="shared" ref="E28:G28" si="33">E27/E$29</f>
        <v>0</v>
      </c>
      <c r="F28" s="5">
        <f t="shared" si="33"/>
        <v>0</v>
      </c>
      <c r="G28" s="5">
        <f t="shared" si="33"/>
        <v>9.2592592592592596E-4</v>
      </c>
      <c r="H28" s="5" t="s">
        <v>13</v>
      </c>
      <c r="I28" s="5">
        <f t="shared" ref="I28:J28" si="34">I27/I$29</f>
        <v>0</v>
      </c>
      <c r="J28" s="5">
        <f t="shared" si="34"/>
        <v>6.3011972274732201E-4</v>
      </c>
      <c r="K28" s="73"/>
      <c r="L28" s="73"/>
      <c r="M28" s="73"/>
      <c r="N28" s="73"/>
      <c r="O28" s="73"/>
    </row>
    <row r="29" spans="1:15" ht="32.25" customHeight="1" x14ac:dyDescent="0.25">
      <c r="A29" s="242" t="s">
        <v>25</v>
      </c>
      <c r="B29" s="200" t="s">
        <v>10</v>
      </c>
      <c r="C29" s="97" t="s">
        <v>11</v>
      </c>
      <c r="D29" s="97" t="s">
        <v>11</v>
      </c>
      <c r="E29" s="97">
        <f t="shared" ref="E29:G29" si="35">E5+E7+E9+E11+E13+E15+E17+E19+E21+E23+E25+E27</f>
        <v>185</v>
      </c>
      <c r="F29" s="97">
        <f t="shared" si="35"/>
        <v>155</v>
      </c>
      <c r="G29" s="97">
        <f t="shared" si="35"/>
        <v>1080</v>
      </c>
      <c r="H29" s="97" t="s">
        <v>11</v>
      </c>
      <c r="I29" s="97">
        <f t="shared" ref="I29:J29" si="36">I5+I7+I9+I11+I13+I15+I17+I19+I21+I23+I25+I27</f>
        <v>167</v>
      </c>
      <c r="J29" s="97">
        <f t="shared" si="36"/>
        <v>1587</v>
      </c>
      <c r="K29" s="73"/>
      <c r="L29" s="73"/>
      <c r="M29" s="73"/>
      <c r="N29" s="73"/>
      <c r="O29" s="73"/>
    </row>
    <row r="30" spans="1:15" ht="32.25" customHeight="1" thickBot="1" x14ac:dyDescent="0.3">
      <c r="A30" s="244"/>
      <c r="B30" s="48" t="s">
        <v>12</v>
      </c>
      <c r="C30" s="8" t="s">
        <v>13</v>
      </c>
      <c r="D30" s="8" t="s">
        <v>13</v>
      </c>
      <c r="E30" s="8">
        <f t="shared" ref="E30:G30" si="37">E29/E$29</f>
        <v>1</v>
      </c>
      <c r="F30" s="8">
        <f t="shared" si="37"/>
        <v>1</v>
      </c>
      <c r="G30" s="8">
        <f t="shared" si="37"/>
        <v>1</v>
      </c>
      <c r="H30" s="8" t="s">
        <v>13</v>
      </c>
      <c r="I30" s="8">
        <f t="shared" ref="I30:J30" si="38">I29/I$29</f>
        <v>1</v>
      </c>
      <c r="J30" s="8">
        <f t="shared" si="38"/>
        <v>1</v>
      </c>
      <c r="K30" s="73"/>
      <c r="L30" s="73"/>
      <c r="M30" s="73"/>
      <c r="N30" s="73"/>
      <c r="O30" s="73"/>
    </row>
    <row r="31" spans="1:15" ht="36" customHeight="1" thickBot="1" x14ac:dyDescent="0.3">
      <c r="A31" s="50"/>
      <c r="B31" s="51"/>
      <c r="C31" s="11"/>
      <c r="D31" s="11"/>
      <c r="E31" s="11"/>
      <c r="F31" s="11"/>
      <c r="G31" s="11"/>
      <c r="H31" s="11"/>
      <c r="I31" s="11"/>
      <c r="J31" s="11"/>
      <c r="K31" s="73"/>
      <c r="L31" s="73"/>
      <c r="M31" s="73"/>
      <c r="N31" s="73"/>
      <c r="O31" s="73"/>
    </row>
    <row r="32" spans="1:15" ht="57" customHeight="1" x14ac:dyDescent="0.25">
      <c r="A32" s="137" t="s">
        <v>26</v>
      </c>
      <c r="B32" s="151" t="s">
        <v>10</v>
      </c>
      <c r="C32" s="138" t="s">
        <v>11</v>
      </c>
      <c r="D32" s="139" t="s">
        <v>100</v>
      </c>
      <c r="E32" s="139">
        <v>5</v>
      </c>
      <c r="F32" s="139">
        <v>0</v>
      </c>
      <c r="G32" s="139">
        <v>41</v>
      </c>
      <c r="H32" s="139" t="s">
        <v>11</v>
      </c>
      <c r="I32" s="152">
        <v>0</v>
      </c>
      <c r="J32" s="139">
        <f>SUM(C32:I32)</f>
        <v>46</v>
      </c>
      <c r="K32" s="73"/>
      <c r="L32" s="73"/>
      <c r="M32" s="73"/>
      <c r="N32" s="73"/>
      <c r="O32" s="73"/>
    </row>
    <row r="33" spans="1:15" ht="55.5" customHeight="1" thickBot="1" x14ac:dyDescent="0.3">
      <c r="A33" s="153" t="s">
        <v>27</v>
      </c>
      <c r="B33" s="201" t="s">
        <v>10</v>
      </c>
      <c r="C33" s="142" t="s">
        <v>11</v>
      </c>
      <c r="D33" s="142">
        <f>D34</f>
        <v>352</v>
      </c>
      <c r="E33" s="142">
        <f t="shared" ref="E33:I33" si="39">+E34-E32-E29</f>
        <v>0</v>
      </c>
      <c r="F33" s="142">
        <f t="shared" si="39"/>
        <v>0</v>
      </c>
      <c r="G33" s="142">
        <f t="shared" si="39"/>
        <v>0</v>
      </c>
      <c r="H33" s="142" t="s">
        <v>11</v>
      </c>
      <c r="I33" s="142">
        <f t="shared" si="39"/>
        <v>0</v>
      </c>
      <c r="J33" s="142">
        <f t="shared" ref="J33" si="40">J34-J29-J32</f>
        <v>352</v>
      </c>
      <c r="K33" s="73"/>
      <c r="L33" s="73"/>
      <c r="M33" s="73"/>
      <c r="N33" s="73"/>
      <c r="O33" s="73"/>
    </row>
    <row r="34" spans="1:15" ht="54.75" customHeight="1" thickBot="1" x14ac:dyDescent="0.3">
      <c r="A34" s="155" t="s">
        <v>28</v>
      </c>
      <c r="B34" s="201" t="s">
        <v>10</v>
      </c>
      <c r="C34" s="142" t="s">
        <v>11</v>
      </c>
      <c r="D34" s="143">
        <v>352</v>
      </c>
      <c r="E34" s="143">
        <v>190</v>
      </c>
      <c r="F34" s="143">
        <v>155</v>
      </c>
      <c r="G34" s="143">
        <v>1121</v>
      </c>
      <c r="H34" s="143" t="s">
        <v>11</v>
      </c>
      <c r="I34" s="144">
        <v>167</v>
      </c>
      <c r="J34" s="143">
        <f>SUM(C34:I34)</f>
        <v>1985</v>
      </c>
      <c r="K34" s="73"/>
      <c r="L34" s="73"/>
      <c r="M34" s="73"/>
      <c r="N34" s="73"/>
      <c r="O34" s="73"/>
    </row>
    <row r="35" spans="1:15" ht="54.75" customHeight="1" thickBot="1" x14ac:dyDescent="0.3">
      <c r="A35" s="62"/>
      <c r="B35" s="50"/>
      <c r="C35" s="63"/>
      <c r="D35" s="63"/>
      <c r="E35" s="63"/>
      <c r="F35" s="63"/>
      <c r="G35" s="63"/>
      <c r="H35" s="63"/>
      <c r="I35" s="63"/>
      <c r="J35" s="64"/>
      <c r="K35" s="73"/>
      <c r="L35" s="73"/>
      <c r="M35" s="73"/>
      <c r="N35" s="73"/>
      <c r="O35" s="73"/>
    </row>
    <row r="36" spans="1:15" ht="41.25" customHeight="1" x14ac:dyDescent="0.25">
      <c r="A36" s="233" t="s">
        <v>29</v>
      </c>
      <c r="B36" s="234"/>
      <c r="C36" s="202"/>
      <c r="D36" s="1"/>
      <c r="E36" s="1"/>
      <c r="F36" s="1"/>
      <c r="G36" s="1"/>
      <c r="H36" s="1"/>
      <c r="I36" s="1"/>
      <c r="J36" s="65"/>
      <c r="K36" s="73"/>
      <c r="L36" s="73"/>
      <c r="M36" s="73"/>
      <c r="N36" s="73"/>
      <c r="O36" s="73"/>
    </row>
    <row r="37" spans="1:15" ht="41.25" customHeight="1" x14ac:dyDescent="0.25">
      <c r="A37" s="235" t="s">
        <v>30</v>
      </c>
      <c r="B37" s="236"/>
      <c r="C37" s="66">
        <v>0</v>
      </c>
      <c r="D37" s="67">
        <v>0</v>
      </c>
      <c r="E37" s="67">
        <v>2</v>
      </c>
      <c r="F37" s="67">
        <v>2</v>
      </c>
      <c r="G37" s="67">
        <v>3</v>
      </c>
      <c r="H37" s="67">
        <v>0</v>
      </c>
      <c r="I37" s="67">
        <v>1</v>
      </c>
      <c r="J37" s="68">
        <f>SUM(C37:I37)</f>
        <v>8</v>
      </c>
      <c r="K37" s="73"/>
      <c r="L37" s="73"/>
      <c r="M37" s="73"/>
      <c r="N37" s="73"/>
      <c r="O37" s="73"/>
    </row>
    <row r="38" spans="1:15" ht="41.25" customHeight="1" thickBot="1" x14ac:dyDescent="0.3">
      <c r="A38" s="237" t="s">
        <v>31</v>
      </c>
      <c r="B38" s="238"/>
      <c r="C38" s="69">
        <v>0</v>
      </c>
      <c r="D38" s="70">
        <v>4</v>
      </c>
      <c r="E38" s="70">
        <v>2</v>
      </c>
      <c r="F38" s="70">
        <v>2</v>
      </c>
      <c r="G38" s="70">
        <v>3</v>
      </c>
      <c r="H38" s="70">
        <v>0</v>
      </c>
      <c r="I38" s="71">
        <v>1</v>
      </c>
      <c r="J38" s="72">
        <f>SUM(C38:I38)</f>
        <v>12</v>
      </c>
      <c r="K38" s="73"/>
      <c r="L38" s="73"/>
      <c r="M38" s="73"/>
      <c r="N38" s="73"/>
      <c r="O38" s="73"/>
    </row>
    <row r="39" spans="1:15" ht="31.5" customHeight="1" x14ac:dyDescent="0.25">
      <c r="A39" s="73" t="s">
        <v>32</v>
      </c>
      <c r="B39" s="74"/>
      <c r="C39" s="75"/>
      <c r="D39" s="75"/>
      <c r="E39" s="75"/>
      <c r="F39" s="75"/>
      <c r="G39" s="75"/>
      <c r="H39" s="75"/>
      <c r="I39" s="75"/>
      <c r="J39" s="75"/>
      <c r="K39" s="73"/>
      <c r="L39" s="73"/>
      <c r="M39" s="73"/>
      <c r="N39" s="73"/>
      <c r="O39" s="73"/>
    </row>
  </sheetData>
  <mergeCells count="20">
    <mergeCell ref="A19:A20"/>
    <mergeCell ref="A1:J1"/>
    <mergeCell ref="A2:J2"/>
    <mergeCell ref="A3:B4"/>
    <mergeCell ref="C3:J3"/>
    <mergeCell ref="A5:A6"/>
    <mergeCell ref="A7:A8"/>
    <mergeCell ref="A9:A10"/>
    <mergeCell ref="A11:A12"/>
    <mergeCell ref="A13:A14"/>
    <mergeCell ref="A15:A16"/>
    <mergeCell ref="A17:A18"/>
    <mergeCell ref="A37:B37"/>
    <mergeCell ref="A38:B38"/>
    <mergeCell ref="A21:A22"/>
    <mergeCell ref="A23:A24"/>
    <mergeCell ref="A25:A26"/>
    <mergeCell ref="A27:A28"/>
    <mergeCell ref="A29:A30"/>
    <mergeCell ref="A36:B3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landscape" r:id="rId1"/>
  <headerFooter>
    <oddFooter>&amp;L&amp;F&amp;C&amp;A&amp;R&amp;P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TAB-6.1.1_2019_Web</vt:lpstr>
      <vt:lpstr>TAB-6.1.2_2019_Web</vt:lpstr>
      <vt:lpstr>TAB-6.1.3_2019_Web</vt:lpstr>
      <vt:lpstr>TAB-6.1.4_2019_Web</vt:lpstr>
      <vt:lpstr>TAB-6.1.5_2019_Web</vt:lpstr>
      <vt:lpstr>TAB-6.1.6_2019_Web</vt:lpstr>
      <vt:lpstr>TAB-6.1.7_2019_Web</vt:lpstr>
      <vt:lpstr>TAB-6.1.8_2019_Web</vt:lpstr>
      <vt:lpstr>TAB-6.1.9_2019_Web</vt:lpstr>
      <vt:lpstr>TAB-6.1.10_2019-WEB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Henry</dc:creator>
  <cp:lastModifiedBy>Olivier Colicis</cp:lastModifiedBy>
  <dcterms:created xsi:type="dcterms:W3CDTF">2019-07-15T06:47:08Z</dcterms:created>
  <dcterms:modified xsi:type="dcterms:W3CDTF">2021-06-06T14:33:18Z</dcterms:modified>
</cp:coreProperties>
</file>