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RSU_Profil_2017\TAB_511_à_5110_AJA_An2017\"/>
    </mc:Choice>
  </mc:AlternateContent>
  <bookViews>
    <workbookView xWindow="0" yWindow="0" windowWidth="24000" windowHeight="9735" tabRatio="951"/>
  </bookViews>
  <sheets>
    <sheet name="TAB-5.1.1_2017_Web" sheetId="9" r:id="rId1"/>
    <sheet name="TAB-5.1.2_2017_Web" sheetId="8" r:id="rId2"/>
    <sheet name="TAB-5.1.3_2017_Web" sheetId="7" r:id="rId3"/>
    <sheet name="TAB-5.1.4_2017_Web" sheetId="6" r:id="rId4"/>
    <sheet name="TAB-5.1.5_2017_Web" sheetId="5" r:id="rId5"/>
    <sheet name="TAB-5.1.6_2017_Web" sheetId="4" r:id="rId6"/>
    <sheet name="TAB-5.1.7_2017_Web" sheetId="3" r:id="rId7"/>
    <sheet name="TAB-5.1.8_2017_Web" sheetId="2" r:id="rId8"/>
    <sheet name="TAB-5.1.9_2017_Web" sheetId="1" r:id="rId9"/>
    <sheet name="TAB-5.1.10_201Web"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0" l="1"/>
  <c r="J48" i="10"/>
  <c r="J45" i="10"/>
  <c r="J44" i="10"/>
  <c r="I44" i="10"/>
  <c r="G44" i="10"/>
  <c r="F44" i="10"/>
  <c r="D44" i="10"/>
  <c r="J42" i="10"/>
  <c r="I40" i="10"/>
  <c r="G40" i="10"/>
  <c r="F40" i="10"/>
  <c r="D40" i="10"/>
  <c r="J39" i="10"/>
  <c r="J40" i="10" s="1"/>
  <c r="J38" i="10"/>
  <c r="I38" i="10"/>
  <c r="G38" i="10"/>
  <c r="F38" i="10"/>
  <c r="D38" i="10"/>
  <c r="J37" i="10"/>
  <c r="I36" i="10"/>
  <c r="G36" i="10"/>
  <c r="F36" i="10"/>
  <c r="D36" i="10"/>
  <c r="J35" i="10"/>
  <c r="J36" i="10" s="1"/>
  <c r="J34" i="10"/>
  <c r="I34" i="10"/>
  <c r="G34" i="10"/>
  <c r="F34" i="10"/>
  <c r="D34" i="10"/>
  <c r="J33" i="10"/>
  <c r="I32" i="10"/>
  <c r="G32" i="10"/>
  <c r="F32" i="10"/>
  <c r="D32" i="10"/>
  <c r="J31" i="10"/>
  <c r="J32" i="10" s="1"/>
  <c r="J30" i="10"/>
  <c r="I30" i="10"/>
  <c r="G30" i="10"/>
  <c r="F30" i="10"/>
  <c r="D30" i="10"/>
  <c r="J29" i="10"/>
  <c r="I28" i="10"/>
  <c r="G28" i="10"/>
  <c r="F28" i="10"/>
  <c r="D28" i="10"/>
  <c r="J27" i="10"/>
  <c r="J28" i="10" s="1"/>
  <c r="J26" i="10"/>
  <c r="I26" i="10"/>
  <c r="G26" i="10"/>
  <c r="F26" i="10"/>
  <c r="D26" i="10"/>
  <c r="J25" i="10"/>
  <c r="I24" i="10"/>
  <c r="G24" i="10"/>
  <c r="F24" i="10"/>
  <c r="D24" i="10"/>
  <c r="J23" i="10"/>
  <c r="J24" i="10" s="1"/>
  <c r="J22" i="10"/>
  <c r="I22" i="10"/>
  <c r="G22" i="10"/>
  <c r="F22" i="10"/>
  <c r="D22" i="10"/>
  <c r="J21" i="10"/>
  <c r="I20" i="10"/>
  <c r="G20" i="10"/>
  <c r="F20" i="10"/>
  <c r="D20" i="10"/>
  <c r="J19" i="10"/>
  <c r="J20" i="10" s="1"/>
  <c r="J18" i="10"/>
  <c r="I18" i="10"/>
  <c r="G18" i="10"/>
  <c r="F18" i="10"/>
  <c r="D18" i="10"/>
  <c r="J17" i="10"/>
  <c r="I16" i="10"/>
  <c r="G16" i="10"/>
  <c r="F16" i="10"/>
  <c r="D16" i="10"/>
  <c r="J15" i="10"/>
  <c r="J16" i="10" s="1"/>
  <c r="J14" i="10"/>
  <c r="I14" i="10"/>
  <c r="G14" i="10"/>
  <c r="F14" i="10"/>
  <c r="D14" i="10"/>
  <c r="J13" i="10"/>
  <c r="I12" i="10"/>
  <c r="G12" i="10"/>
  <c r="F12" i="10"/>
  <c r="D12" i="10"/>
  <c r="J11" i="10"/>
  <c r="J12" i="10" s="1"/>
  <c r="J10" i="10"/>
  <c r="I10" i="10"/>
  <c r="G10" i="10"/>
  <c r="F10" i="10"/>
  <c r="D10" i="10"/>
  <c r="J9" i="10"/>
  <c r="I8" i="10"/>
  <c r="G8" i="10"/>
  <c r="F8" i="10"/>
  <c r="D8" i="10"/>
  <c r="J7" i="10"/>
  <c r="J8" i="10" s="1"/>
  <c r="J6" i="10"/>
  <c r="I6" i="10"/>
  <c r="G6" i="10"/>
  <c r="F6" i="10"/>
  <c r="D6" i="10"/>
  <c r="J5" i="10"/>
  <c r="J19" i="9"/>
  <c r="J18" i="9"/>
  <c r="I15" i="9"/>
  <c r="G15" i="9"/>
  <c r="F15" i="9"/>
  <c r="D15" i="9"/>
  <c r="J15" i="9" s="1"/>
  <c r="J14" i="9"/>
  <c r="F12" i="9"/>
  <c r="I11" i="9"/>
  <c r="I12" i="9" s="1"/>
  <c r="G11" i="9"/>
  <c r="G10" i="9" s="1"/>
  <c r="F11" i="9"/>
  <c r="F10" i="9" s="1"/>
  <c r="D11" i="9"/>
  <c r="D12" i="9" s="1"/>
  <c r="I10" i="9"/>
  <c r="J9" i="9"/>
  <c r="I8" i="9"/>
  <c r="F8" i="9"/>
  <c r="D8" i="9"/>
  <c r="J7" i="9"/>
  <c r="I6" i="9"/>
  <c r="F6" i="9"/>
  <c r="D6" i="9"/>
  <c r="J5" i="9"/>
  <c r="J11" i="9" s="1"/>
  <c r="J12" i="9" s="1"/>
  <c r="J14" i="8"/>
  <c r="J13" i="8"/>
  <c r="I10" i="8"/>
  <c r="I9" i="8"/>
  <c r="I6" i="8" s="1"/>
  <c r="G9" i="8"/>
  <c r="G8" i="8" s="1"/>
  <c r="F9" i="8"/>
  <c r="D9" i="8"/>
  <c r="D10" i="8" s="1"/>
  <c r="I8" i="8"/>
  <c r="F8" i="8"/>
  <c r="D8" i="8"/>
  <c r="J7" i="8"/>
  <c r="F6" i="8"/>
  <c r="J5" i="8"/>
  <c r="J23" i="7"/>
  <c r="J22" i="7"/>
  <c r="J19" i="7"/>
  <c r="D17" i="7"/>
  <c r="I15" i="7"/>
  <c r="I17" i="7" s="1"/>
  <c r="G15" i="7"/>
  <c r="G17" i="7" s="1"/>
  <c r="F15" i="7"/>
  <c r="F17" i="7" s="1"/>
  <c r="D15" i="7"/>
  <c r="J15" i="7" s="1"/>
  <c r="J17" i="7" s="1"/>
  <c r="J14" i="7"/>
  <c r="I12" i="7"/>
  <c r="G12" i="7"/>
  <c r="J11" i="7"/>
  <c r="J10" i="7" s="1"/>
  <c r="I11" i="7"/>
  <c r="I10" i="7" s="1"/>
  <c r="G11" i="7"/>
  <c r="F11" i="7"/>
  <c r="F12" i="7" s="1"/>
  <c r="D11" i="7"/>
  <c r="D10" i="7" s="1"/>
  <c r="G10" i="7"/>
  <c r="F10" i="7"/>
  <c r="I8" i="7"/>
  <c r="G8" i="7"/>
  <c r="F8" i="7"/>
  <c r="J7" i="7"/>
  <c r="J8" i="7" s="1"/>
  <c r="J6" i="7"/>
  <c r="I6" i="7"/>
  <c r="G6" i="7"/>
  <c r="F6" i="7"/>
  <c r="D6" i="7"/>
  <c r="J5" i="7"/>
  <c r="Z37" i="6"/>
  <c r="Y37" i="6"/>
  <c r="X37" i="6"/>
  <c r="Z36" i="6"/>
  <c r="Y36" i="6"/>
  <c r="X36" i="6"/>
  <c r="X32" i="6"/>
  <c r="Y31" i="6"/>
  <c r="Z31" i="6" s="1"/>
  <c r="X31" i="6"/>
  <c r="W31" i="6"/>
  <c r="Q31" i="6"/>
  <c r="N31" i="6"/>
  <c r="H31" i="6"/>
  <c r="V29" i="6"/>
  <c r="P29" i="6"/>
  <c r="O29" i="6"/>
  <c r="L29" i="6"/>
  <c r="V28" i="6"/>
  <c r="W28" i="6" s="1"/>
  <c r="U28" i="6"/>
  <c r="U29" i="6" s="1"/>
  <c r="P28" i="6"/>
  <c r="Q28" i="6" s="1"/>
  <c r="O28" i="6"/>
  <c r="O27" i="6" s="1"/>
  <c r="N28" i="6"/>
  <c r="N29" i="6" s="1"/>
  <c r="M28" i="6"/>
  <c r="M29" i="6" s="1"/>
  <c r="L28" i="6"/>
  <c r="G28" i="6"/>
  <c r="G29" i="6" s="1"/>
  <c r="F28" i="6"/>
  <c r="X28" i="6" s="1"/>
  <c r="P27" i="6"/>
  <c r="M27" i="6"/>
  <c r="L27" i="6"/>
  <c r="F27" i="6"/>
  <c r="Y26" i="6"/>
  <c r="X26" i="6"/>
  <c r="Z26" i="6" s="1"/>
  <c r="W26" i="6"/>
  <c r="Q26" i="6"/>
  <c r="N26" i="6"/>
  <c r="H26" i="6"/>
  <c r="V25" i="6"/>
  <c r="P25" i="6"/>
  <c r="O25" i="6"/>
  <c r="M25" i="6"/>
  <c r="L25" i="6"/>
  <c r="F25" i="6"/>
  <c r="Y24" i="6"/>
  <c r="X24" i="6"/>
  <c r="W24" i="6"/>
  <c r="Q24" i="6"/>
  <c r="Q25" i="6" s="1"/>
  <c r="N24" i="6"/>
  <c r="N25" i="6" s="1"/>
  <c r="H24" i="6"/>
  <c r="P23" i="6"/>
  <c r="M23" i="6"/>
  <c r="L23" i="6"/>
  <c r="F23" i="6"/>
  <c r="Y22" i="6"/>
  <c r="X22" i="6"/>
  <c r="Z22" i="6" s="1"/>
  <c r="W22" i="6"/>
  <c r="Q22" i="6"/>
  <c r="N22" i="6"/>
  <c r="H22" i="6"/>
  <c r="V21" i="6"/>
  <c r="P21" i="6"/>
  <c r="O21" i="6"/>
  <c r="M21" i="6"/>
  <c r="L21" i="6"/>
  <c r="F21" i="6"/>
  <c r="Y20" i="6"/>
  <c r="X20" i="6"/>
  <c r="W20" i="6"/>
  <c r="Q20" i="6"/>
  <c r="N20" i="6"/>
  <c r="N21" i="6" s="1"/>
  <c r="H20" i="6"/>
  <c r="X19" i="6"/>
  <c r="P19" i="6"/>
  <c r="M19" i="6"/>
  <c r="L19" i="6"/>
  <c r="F19" i="6"/>
  <c r="Y18" i="6"/>
  <c r="X18" i="6"/>
  <c r="Z18" i="6" s="1"/>
  <c r="W18" i="6"/>
  <c r="W19" i="6" s="1"/>
  <c r="Q18" i="6"/>
  <c r="N18" i="6"/>
  <c r="H18" i="6"/>
  <c r="V17" i="6"/>
  <c r="P17" i="6"/>
  <c r="O17" i="6"/>
  <c r="M17" i="6"/>
  <c r="L17" i="6"/>
  <c r="F17" i="6"/>
  <c r="Y16" i="6"/>
  <c r="X16" i="6"/>
  <c r="W16" i="6"/>
  <c r="Q16" i="6"/>
  <c r="N16" i="6"/>
  <c r="N17" i="6" s="1"/>
  <c r="H16" i="6"/>
  <c r="P15" i="6"/>
  <c r="M15" i="6"/>
  <c r="L15" i="6"/>
  <c r="F15" i="6"/>
  <c r="Y14" i="6"/>
  <c r="X14" i="6"/>
  <c r="Z14" i="6" s="1"/>
  <c r="W14" i="6"/>
  <c r="Q14" i="6"/>
  <c r="N14" i="6"/>
  <c r="H14" i="6"/>
  <c r="V13" i="6"/>
  <c r="P13" i="6"/>
  <c r="O13" i="6"/>
  <c r="M13" i="6"/>
  <c r="L13" i="6"/>
  <c r="F13" i="6"/>
  <c r="Y12" i="6"/>
  <c r="X12" i="6"/>
  <c r="W12" i="6"/>
  <c r="Q12" i="6"/>
  <c r="N12" i="6"/>
  <c r="N13" i="6" s="1"/>
  <c r="H12" i="6"/>
  <c r="X11" i="6"/>
  <c r="P11" i="6"/>
  <c r="M11" i="6"/>
  <c r="L11" i="6"/>
  <c r="F11" i="6"/>
  <c r="Y10" i="6"/>
  <c r="X10" i="6"/>
  <c r="Z10" i="6" s="1"/>
  <c r="W10" i="6"/>
  <c r="W11" i="6" s="1"/>
  <c r="Q10" i="6"/>
  <c r="N10" i="6"/>
  <c r="H10" i="6"/>
  <c r="V9" i="6"/>
  <c r="P9" i="6"/>
  <c r="O9" i="6"/>
  <c r="M9" i="6"/>
  <c r="L9" i="6"/>
  <c r="F9" i="6"/>
  <c r="Y8" i="6"/>
  <c r="X8" i="6"/>
  <c r="W8" i="6"/>
  <c r="Q8" i="6"/>
  <c r="N8" i="6"/>
  <c r="N9" i="6" s="1"/>
  <c r="H8" i="6"/>
  <c r="P7" i="6"/>
  <c r="M7" i="6"/>
  <c r="L7" i="6"/>
  <c r="F7" i="6"/>
  <c r="Y6" i="6"/>
  <c r="X6" i="6"/>
  <c r="Z6" i="6" s="1"/>
  <c r="W6" i="6"/>
  <c r="Q6" i="6"/>
  <c r="N6" i="6"/>
  <c r="H6" i="6"/>
  <c r="J24" i="5"/>
  <c r="J23" i="5"/>
  <c r="J19" i="5"/>
  <c r="J18" i="5"/>
  <c r="G16" i="5"/>
  <c r="I15" i="5"/>
  <c r="I14" i="5" s="1"/>
  <c r="G15" i="5"/>
  <c r="G20" i="5" s="1"/>
  <c r="F15" i="5"/>
  <c r="F16" i="5" s="1"/>
  <c r="D15" i="5"/>
  <c r="D16" i="5" s="1"/>
  <c r="G14" i="5"/>
  <c r="F14" i="5"/>
  <c r="D14" i="5"/>
  <c r="J13" i="5"/>
  <c r="G12" i="5"/>
  <c r="J11" i="5"/>
  <c r="J12" i="5" s="1"/>
  <c r="G10" i="5"/>
  <c r="F10" i="5"/>
  <c r="D10" i="5"/>
  <c r="J9" i="5"/>
  <c r="G8" i="5"/>
  <c r="F8" i="5"/>
  <c r="J7" i="5"/>
  <c r="J15" i="5" s="1"/>
  <c r="G6" i="5"/>
  <c r="F6" i="5"/>
  <c r="D6" i="5"/>
  <c r="J5" i="5"/>
  <c r="J20" i="4"/>
  <c r="J19" i="4"/>
  <c r="J16" i="4"/>
  <c r="G15" i="4"/>
  <c r="F15" i="4"/>
  <c r="D15" i="4"/>
  <c r="J14" i="4"/>
  <c r="G12" i="4"/>
  <c r="I11" i="4"/>
  <c r="I15" i="4" s="1"/>
  <c r="G11" i="4"/>
  <c r="F11" i="4"/>
  <c r="F12" i="4" s="1"/>
  <c r="D11" i="4"/>
  <c r="D12" i="4" s="1"/>
  <c r="G10" i="4"/>
  <c r="F10" i="4"/>
  <c r="D10" i="4"/>
  <c r="J9" i="4"/>
  <c r="G8" i="4"/>
  <c r="J7" i="4"/>
  <c r="G6" i="4"/>
  <c r="F6" i="4"/>
  <c r="D6" i="4"/>
  <c r="J5" i="4"/>
  <c r="J30" i="3"/>
  <c r="J29" i="3"/>
  <c r="J26" i="3"/>
  <c r="J24" i="3"/>
  <c r="D22" i="3"/>
  <c r="I21" i="3"/>
  <c r="I25" i="3" s="1"/>
  <c r="G21" i="3"/>
  <c r="G22" i="3" s="1"/>
  <c r="F21" i="3"/>
  <c r="F20" i="3" s="1"/>
  <c r="D21" i="3"/>
  <c r="G20" i="3"/>
  <c r="D20" i="3"/>
  <c r="J19" i="3"/>
  <c r="I18" i="3"/>
  <c r="G18" i="3"/>
  <c r="D18" i="3"/>
  <c r="J17" i="3"/>
  <c r="I16" i="3"/>
  <c r="G16" i="3"/>
  <c r="D16" i="3"/>
  <c r="J15" i="3"/>
  <c r="I14" i="3"/>
  <c r="G14" i="3"/>
  <c r="D14" i="3"/>
  <c r="J13" i="3"/>
  <c r="I12" i="3"/>
  <c r="G12" i="3"/>
  <c r="D12" i="3"/>
  <c r="J11" i="3"/>
  <c r="I10" i="3"/>
  <c r="G10" i="3"/>
  <c r="D10" i="3"/>
  <c r="J9" i="3"/>
  <c r="I8" i="3"/>
  <c r="G8" i="3"/>
  <c r="D8" i="3"/>
  <c r="J7" i="3"/>
  <c r="I6" i="3"/>
  <c r="G6" i="3"/>
  <c r="D6" i="3"/>
  <c r="J5" i="3"/>
  <c r="J21" i="3" s="1"/>
  <c r="J32" i="2"/>
  <c r="J31" i="2"/>
  <c r="J28" i="2"/>
  <c r="D27" i="2"/>
  <c r="J26" i="2"/>
  <c r="G24" i="2"/>
  <c r="I23" i="2"/>
  <c r="I27" i="2" s="1"/>
  <c r="G23" i="2"/>
  <c r="G27" i="2" s="1"/>
  <c r="F23" i="2"/>
  <c r="F24" i="2" s="1"/>
  <c r="D23" i="2"/>
  <c r="D24" i="2" s="1"/>
  <c r="G22" i="2"/>
  <c r="F22" i="2"/>
  <c r="D22" i="2"/>
  <c r="J21" i="2"/>
  <c r="G20" i="2"/>
  <c r="F20" i="2"/>
  <c r="D20" i="2"/>
  <c r="J19" i="2"/>
  <c r="G18" i="2"/>
  <c r="F18" i="2"/>
  <c r="D18" i="2"/>
  <c r="J17" i="2"/>
  <c r="G16" i="2"/>
  <c r="F16" i="2"/>
  <c r="D16" i="2"/>
  <c r="J15" i="2"/>
  <c r="G14" i="2"/>
  <c r="F14" i="2"/>
  <c r="D14" i="2"/>
  <c r="J13" i="2"/>
  <c r="G12" i="2"/>
  <c r="F12" i="2"/>
  <c r="D12" i="2"/>
  <c r="J11" i="2"/>
  <c r="G10" i="2"/>
  <c r="F10" i="2"/>
  <c r="D10" i="2"/>
  <c r="J9" i="2"/>
  <c r="G8" i="2"/>
  <c r="F8" i="2"/>
  <c r="D8" i="2"/>
  <c r="J7" i="2"/>
  <c r="G6" i="2"/>
  <c r="F6" i="2"/>
  <c r="D6" i="2"/>
  <c r="J5" i="2"/>
  <c r="J23" i="2" s="1"/>
  <c r="J38" i="1"/>
  <c r="J37" i="1"/>
  <c r="J34" i="1"/>
  <c r="I33" i="1"/>
  <c r="J32" i="1"/>
  <c r="I30" i="1"/>
  <c r="I29" i="1"/>
  <c r="G29" i="1"/>
  <c r="G30" i="1" s="1"/>
  <c r="F29" i="1"/>
  <c r="F33" i="1" s="1"/>
  <c r="D29" i="1"/>
  <c r="D30" i="1" s="1"/>
  <c r="I28" i="1"/>
  <c r="G28" i="1"/>
  <c r="F28" i="1"/>
  <c r="J27" i="1"/>
  <c r="I26" i="1"/>
  <c r="G26" i="1"/>
  <c r="D26" i="1"/>
  <c r="J25" i="1"/>
  <c r="I24" i="1"/>
  <c r="G24" i="1"/>
  <c r="F24" i="1"/>
  <c r="J23" i="1"/>
  <c r="I22" i="1"/>
  <c r="G22" i="1"/>
  <c r="D22" i="1"/>
  <c r="J21" i="1"/>
  <c r="I20" i="1"/>
  <c r="G20" i="1"/>
  <c r="F20" i="1"/>
  <c r="J19" i="1"/>
  <c r="I18" i="1"/>
  <c r="G18" i="1"/>
  <c r="D18" i="1"/>
  <c r="J17" i="1"/>
  <c r="I16" i="1"/>
  <c r="G16" i="1"/>
  <c r="F16" i="1"/>
  <c r="J15" i="1"/>
  <c r="I14" i="1"/>
  <c r="G14" i="1"/>
  <c r="D14" i="1"/>
  <c r="J13" i="1"/>
  <c r="I12" i="1"/>
  <c r="G12" i="1"/>
  <c r="F12" i="1"/>
  <c r="J11" i="1"/>
  <c r="I10" i="1"/>
  <c r="G10" i="1"/>
  <c r="D10" i="1"/>
  <c r="J9" i="1"/>
  <c r="I8" i="1"/>
  <c r="G8" i="1"/>
  <c r="F8" i="1"/>
  <c r="J7" i="1"/>
  <c r="I6" i="1"/>
  <c r="G6" i="1"/>
  <c r="D6" i="1"/>
  <c r="J5" i="1"/>
  <c r="J29" i="1" s="1"/>
  <c r="J30" i="1" s="1"/>
  <c r="J8" i="9" l="1"/>
  <c r="J10" i="9"/>
  <c r="J6" i="9"/>
  <c r="G8" i="9"/>
  <c r="D10" i="9"/>
  <c r="G12" i="9"/>
  <c r="G6" i="9"/>
  <c r="G6" i="8"/>
  <c r="J9" i="8"/>
  <c r="J10" i="8" s="1"/>
  <c r="D6" i="8"/>
  <c r="D12" i="7"/>
  <c r="J12" i="7"/>
  <c r="D8" i="7"/>
  <c r="Z8" i="6"/>
  <c r="Z16" i="6"/>
  <c r="X29" i="6"/>
  <c r="X27" i="6"/>
  <c r="X23" i="6"/>
  <c r="W29" i="6"/>
  <c r="W25" i="6"/>
  <c r="W21" i="6"/>
  <c r="W17" i="6"/>
  <c r="W13" i="6"/>
  <c r="W9" i="6"/>
  <c r="U33" i="6"/>
  <c r="W7" i="6"/>
  <c r="X7" i="6"/>
  <c r="Z12" i="6"/>
  <c r="W15" i="6"/>
  <c r="X15" i="6"/>
  <c r="Z20" i="6"/>
  <c r="W23" i="6"/>
  <c r="X25" i="6"/>
  <c r="O33" i="6"/>
  <c r="Q29" i="6"/>
  <c r="Q27" i="6"/>
  <c r="H7" i="6"/>
  <c r="X9" i="6"/>
  <c r="Q11" i="6"/>
  <c r="Q13" i="6"/>
  <c r="H15" i="6"/>
  <c r="X17" i="6"/>
  <c r="Q19" i="6"/>
  <c r="Q21" i="6"/>
  <c r="H23" i="6"/>
  <c r="Q7" i="6"/>
  <c r="Q9" i="6"/>
  <c r="X13" i="6"/>
  <c r="Q15" i="6"/>
  <c r="Q17" i="6"/>
  <c r="H19" i="6"/>
  <c r="X21" i="6"/>
  <c r="Q23" i="6"/>
  <c r="W27" i="6"/>
  <c r="Y28" i="6"/>
  <c r="G7" i="6"/>
  <c r="N7" i="6"/>
  <c r="U7" i="6"/>
  <c r="G11" i="6"/>
  <c r="N11" i="6"/>
  <c r="U11" i="6"/>
  <c r="G15" i="6"/>
  <c r="N15" i="6"/>
  <c r="N19" i="6"/>
  <c r="U19" i="6"/>
  <c r="G23" i="6"/>
  <c r="N23" i="6"/>
  <c r="U23" i="6"/>
  <c r="Z24" i="6"/>
  <c r="G27" i="6"/>
  <c r="N27" i="6"/>
  <c r="U27" i="6"/>
  <c r="H28" i="6"/>
  <c r="O7" i="6"/>
  <c r="V7" i="6"/>
  <c r="O11" i="6"/>
  <c r="V11" i="6"/>
  <c r="O15" i="6"/>
  <c r="V15" i="6"/>
  <c r="O19" i="6"/>
  <c r="V19" i="6"/>
  <c r="O23" i="6"/>
  <c r="V23" i="6"/>
  <c r="V27" i="6"/>
  <c r="F29" i="6"/>
  <c r="L33" i="6"/>
  <c r="U15" i="6"/>
  <c r="G19" i="6"/>
  <c r="G9" i="6"/>
  <c r="U9" i="6"/>
  <c r="G13" i="6"/>
  <c r="U13" i="6"/>
  <c r="G17" i="6"/>
  <c r="U17" i="6"/>
  <c r="G21" i="6"/>
  <c r="U21" i="6"/>
  <c r="G25" i="6"/>
  <c r="U25" i="6"/>
  <c r="J14" i="5"/>
  <c r="J10" i="5"/>
  <c r="J16" i="5"/>
  <c r="J6" i="5"/>
  <c r="D20" i="5"/>
  <c r="D8" i="5"/>
  <c r="J8" i="5"/>
  <c r="D12" i="5"/>
  <c r="F20" i="5"/>
  <c r="I20" i="5"/>
  <c r="I8" i="5"/>
  <c r="I12" i="5"/>
  <c r="I16" i="5"/>
  <c r="I6" i="5"/>
  <c r="I10" i="5"/>
  <c r="F12" i="5"/>
  <c r="I8" i="4"/>
  <c r="J11" i="4"/>
  <c r="I12" i="4"/>
  <c r="D8" i="4"/>
  <c r="I6" i="4"/>
  <c r="F8" i="4"/>
  <c r="I10" i="4"/>
  <c r="J22" i="3"/>
  <c r="J14" i="3"/>
  <c r="J10" i="3"/>
  <c r="J18" i="3"/>
  <c r="J25" i="3"/>
  <c r="J6" i="3"/>
  <c r="J12" i="3"/>
  <c r="J16" i="3"/>
  <c r="J8" i="3"/>
  <c r="J20" i="3"/>
  <c r="F6" i="3"/>
  <c r="F10" i="3"/>
  <c r="F14" i="3"/>
  <c r="F18" i="3"/>
  <c r="I20" i="3"/>
  <c r="F22" i="3"/>
  <c r="F25" i="3"/>
  <c r="F8" i="3"/>
  <c r="F12" i="3"/>
  <c r="F16" i="3"/>
  <c r="I22" i="3"/>
  <c r="J10" i="2"/>
  <c r="J6" i="2"/>
  <c r="J24" i="2"/>
  <c r="J22" i="2"/>
  <c r="J18" i="2"/>
  <c r="J14" i="2"/>
  <c r="J12" i="2"/>
  <c r="J20" i="2"/>
  <c r="J8" i="2"/>
  <c r="J16" i="2"/>
  <c r="I8" i="2"/>
  <c r="I12" i="2"/>
  <c r="I16" i="2"/>
  <c r="I20" i="2"/>
  <c r="I24" i="2"/>
  <c r="F27" i="2"/>
  <c r="J27" i="2" s="1"/>
  <c r="I6" i="2"/>
  <c r="I10" i="2"/>
  <c r="I14" i="2"/>
  <c r="I18" i="2"/>
  <c r="I22" i="2"/>
  <c r="J33" i="1"/>
  <c r="J8" i="1"/>
  <c r="J10" i="1"/>
  <c r="J12" i="1"/>
  <c r="J14" i="1"/>
  <c r="J16" i="1"/>
  <c r="J18" i="1"/>
  <c r="J20" i="1"/>
  <c r="J22" i="1"/>
  <c r="J24" i="1"/>
  <c r="J26" i="1"/>
  <c r="J28" i="1"/>
  <c r="J6" i="1"/>
  <c r="F10" i="1"/>
  <c r="F14" i="1"/>
  <c r="F18" i="1"/>
  <c r="F22" i="1"/>
  <c r="F26" i="1"/>
  <c r="F30" i="1"/>
  <c r="F6" i="1"/>
  <c r="D8" i="1"/>
  <c r="D12" i="1"/>
  <c r="D16" i="1"/>
  <c r="D20" i="1"/>
  <c r="D24" i="1"/>
  <c r="D28" i="1"/>
  <c r="D33" i="1"/>
  <c r="J6" i="8" l="1"/>
  <c r="J8" i="8"/>
  <c r="Y29" i="6"/>
  <c r="Y23" i="6"/>
  <c r="Y27" i="6"/>
  <c r="Y19" i="6"/>
  <c r="Y15" i="6"/>
  <c r="Y11" i="6"/>
  <c r="Y7" i="6"/>
  <c r="Y17" i="6"/>
  <c r="Y25" i="6"/>
  <c r="F33" i="6"/>
  <c r="Z28" i="6"/>
  <c r="H29" i="6"/>
  <c r="H25" i="6"/>
  <c r="H17" i="6"/>
  <c r="H9" i="6"/>
  <c r="H21" i="6"/>
  <c r="H13" i="6"/>
  <c r="H11" i="6"/>
  <c r="H27" i="6"/>
  <c r="Y21" i="6"/>
  <c r="Y13" i="6"/>
  <c r="Y9" i="6"/>
  <c r="J20" i="5"/>
  <c r="J12" i="4"/>
  <c r="J15" i="4"/>
  <c r="J6" i="4"/>
  <c r="J10" i="4"/>
  <c r="J8" i="4"/>
  <c r="X33" i="6" l="1"/>
  <c r="Z29" i="6"/>
  <c r="Z23" i="6"/>
  <c r="Z7" i="6"/>
  <c r="Z19" i="6"/>
  <c r="Z27" i="6"/>
  <c r="Z11" i="6"/>
  <c r="Z15" i="6"/>
  <c r="Z25" i="6"/>
  <c r="Z9" i="6"/>
  <c r="Z13" i="6"/>
  <c r="Z21" i="6"/>
  <c r="Z17" i="6"/>
</calcChain>
</file>

<file path=xl/sharedStrings.xml><?xml version="1.0" encoding="utf-8"?>
<sst xmlns="http://schemas.openxmlformats.org/spreadsheetml/2006/main" count="1219" uniqueCount="157">
  <si>
    <t>Tableau 5.1.9 : Utilisateurs de l'accueil de jour "aide alimentaire" (AJ-A)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</si>
  <si>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</si>
  <si>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</si>
  <si>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</si>
  <si>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</si>
  <si>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</si>
  <si>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</si>
  <si>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</si>
  <si>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</si>
  <si>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</si>
  <si>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</si>
  <si>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</si>
  <si>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</si>
  <si>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</si>
  <si>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</si>
  <si>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</si>
  <si>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</si>
  <si>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</si>
  <si>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</si>
  <si>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</si>
  <si>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</si>
  <si>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</si>
  <si>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</si>
  <si>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</si>
  <si>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</si>
  <si>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</si>
  <si>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</si>
  <si>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</si>
  <si>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</si>
  <si>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</si>
  <si>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</si>
  <si>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</si>
  <si>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</si>
  <si>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l'AJ-A</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</si>
  <si>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</si>
  <si>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</si>
  <si>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</si>
  <si>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</si>
  <si>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</si>
  <si>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</si>
  <si>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</si>
  <si>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</si>
  <si>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</si>
  <si>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</si>
  <si>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</si>
  <si>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</si>
  <si>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</si>
  <si>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</si>
  <si>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ns</t>
  </si>
  <si>
    <t>Tableau 5.1.7 : Utilisateurs de l'accueil de jour "aide alimentaire" (AJ-A) organisé par les services partenaires des Relais sociaux urbains (RSU)</t>
  </si>
  <si>
    <t>Répartition par type de revenu principal et par RSU - Année 2017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</si>
  <si>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</si>
  <si>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</si>
  <si>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</si>
  <si>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</si>
  <si>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</si>
  <si>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</si>
  <si>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</si>
  <si>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</si>
  <si>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</si>
  <si>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</si>
  <si>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</si>
  <si>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t>-1 *</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</si>
  <si>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</si>
  <si>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 La valeur négative est anormale, mais s'explique par le fait que, pour le RSPL, quelques personnes ont encodé plusieurs types de revenu, alors que la consigne était de n'encoder que le revenu principal.</t>
  </si>
  <si>
    <t>Tableau 5.1.6 : Utilisateurs de l'accueil de jour "aide alimentaire" (AJ-A) organisé par les services partenaires des Relais sociaux urbains (RSU)</t>
  </si>
  <si>
    <t xml:space="preserve">Répartition par nationalité et par RSU - Année 2017 </t>
  </si>
  <si>
    <t>Nationalité</t>
  </si>
  <si>
    <t xml:space="preserve">Belge </t>
  </si>
  <si>
    <t>Etrangère UE</t>
  </si>
  <si>
    <t>Etrangère hors UE</t>
  </si>
  <si>
    <t xml:space="preserve">Total
(Nationalité connue) </t>
  </si>
  <si>
    <t>Nationalité inconnue</t>
  </si>
  <si>
    <t>Tableau 5.1.5 : Utilisateurs de l'accueil de jour "aide alimentaire" (AJ-A) organisé par les services partenaires des Relais sociaux urbains (RSU)</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</si>
  <si>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</si>
  <si>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</si>
  <si>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</si>
  <si>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</si>
  <si>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</si>
  <si>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</si>
  <si>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</si>
  <si>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</si>
  <si>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</si>
  <si>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5.1.4 : Utilisateurs de l'accueil de jour "aide alimentaire" (AJ-A) organisé par les services partenaires des Relais sociaux urbains (RSU).</t>
  </si>
  <si>
    <t>Répartition par âge, sexe et RSU - Année 2017</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</si>
  <si>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</si>
  <si>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</si>
  <si>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</si>
  <si>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</si>
  <si>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</si>
  <si>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</si>
  <si>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</si>
  <si>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</si>
  <si>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</si>
  <si>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</si>
  <si>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</si>
  <si>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</si>
  <si>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</si>
  <si>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</si>
  <si>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</si>
  <si>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</si>
  <si>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</si>
  <si>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</si>
  <si>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</si>
  <si>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5.1.3 : Primo-utilisateurs de l'accueil de jour "aide alimentaire" (AJ-A) organisé par les services partenaires des Relais sociaux urbains (RSU)</t>
  </si>
  <si>
    <t>Répartition par sexe et par RSU - Année 2017  -</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</si>
  <si>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</si>
  <si>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</si>
  <si>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</si>
  <si>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</si>
  <si>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</si>
  <si>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</si>
  <si>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</si>
  <si>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</si>
  <si>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</si>
  <si>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5.1.2 : Mineurs pris en charge par l'accueil de jour "aide alimentaire" (AJ-A) organisé par les services partenaires des Relais sociaux urbains (RSU)</t>
  </si>
  <si>
    <t>Répartition par type de prise en charge du mineur et par RSU - Année 2017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</si>
  <si>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</si>
  <si>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</si>
  <si>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</si>
  <si>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</si>
  <si>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</si>
  <si>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5.1.1 : Utilisateurs de l'accueil de jour "aide alimentaire" (AJ-A) organisé par les services partenaires des Relais sociaux urbains (RSU)</t>
  </si>
  <si>
    <t>Sexe</t>
  </si>
  <si>
    <t>Total 
Sexe connu</t>
  </si>
  <si>
    <t>Type de difficulté</t>
  </si>
  <si>
    <t>Liège (RSPL)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</si>
  <si>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</si>
  <si>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</si>
  <si>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</si>
  <si>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</si>
  <si>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</si>
  <si>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</si>
  <si>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</si>
  <si>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</si>
  <si>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</si>
  <si>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</si>
  <si>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</si>
  <si>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</si>
  <si>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</si>
  <si>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</si>
  <si>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</si>
  <si>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</si>
  <si>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</si>
  <si>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</si>
  <si>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</si>
  <si>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</si>
  <si>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</si>
  <si>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5.1.8 : Utilisateurs de l'accueil de jour "aide alimentaire" (AJ-A) organisé par les services partenaires des Relais sociaux urbains (RSU)</t>
  </si>
  <si>
    <t>Répartition par type de logement/hébergement (occupé la semaine précédant son accueil)
et par RSU  - Année 2017  -</t>
  </si>
  <si>
    <t>Répartition par « lieu de résidence » (Situation de l'utilisateur, la semaine précédant son accueil)
et par RSU - Année 2017  -</t>
  </si>
  <si>
    <t>Répartition par type de difficulté rencontrée connue (1),(2) et par RSU - Année 2017 -</t>
  </si>
  <si>
    <t>Tableau 5.1.10 : Difficultés déclarées par les utilisateurs de l'accueil de jour "aide alimentaire" (AJ-A) organisé par les services partenaires des Relais sociaux urbains (RSU)</t>
  </si>
  <si>
    <t>Mons (RSUMB)
(4)</t>
  </si>
  <si>
    <t>(3) Pour le RSPL : "Difficultés autres" : 31 pour du judiciaire ;
 "difficultés de logement autres problèmes": dont 10 pour lesquels le problème de logement n'a pas été précisé</t>
  </si>
  <si>
    <t>(4) Pour le RSUMB : le chiffre transmis pour le "nombre total d'utilisateurs différents pour lesquels l'information "difficulté" a été récoltée"  ne semble pas correct=&gt; valeur a modifier dès que disponible</t>
  </si>
  <si>
    <r>
      <t>Nombre total d'</t>
    </r>
    <r>
      <rPr>
        <b/>
        <i/>
        <sz val="14"/>
        <rFont val="Calibri"/>
        <family val="2"/>
        <scheme val="minor"/>
      </rPr>
      <t>utilisateurs différents</t>
    </r>
    <r>
      <rPr>
        <b/>
        <sz val="14"/>
        <rFont val="Calibri"/>
        <family val="2"/>
        <scheme val="minor"/>
      </rPr>
      <t xml:space="preserve"> pour lesquels l'information "difficulté" a été récoltée
(4)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</si>
</sst>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sz val="12"/>
      <color rgb="FFFF0000"/>
      <name val="Calibri"/>
      <family val="2"/>
      <scheme val="minor"/>
    </font>
    <font>
      <b/>
      <i/>
      <sz val="14"/>
      <name val="Calibri"/>
      <family val="2"/>
      <scheme val="minor"/>
    </font>
    <font>
      <b/>
      <sz val="12"/>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74">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0" fontId="3" fillId="2" borderId="30" xfId="0" applyFont="1" applyFill="1" applyBorder="1" applyAlignment="1">
      <alignment horizontal="center" vertical="center" wrapText="1"/>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3" fillId="0" borderId="30" xfId="0" applyFont="1" applyFill="1" applyBorder="1" applyAlignment="1">
      <alignment horizontal="center" vertical="center" wrapText="1"/>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9" xfId="0" quotePrefix="1"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5" fillId="0" borderId="14"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3"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164" fontId="4" fillId="2" borderId="63"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61" xfId="1" quotePrefix="1" applyNumberFormat="1" applyFont="1" applyFill="1" applyBorder="1" applyAlignment="1">
      <alignment horizontal="right" vertical="center"/>
    </xf>
    <xf numFmtId="164" fontId="5" fillId="2" borderId="44" xfId="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43" xfId="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5" fillId="0" borderId="52" xfId="0" applyNumberFormat="1" applyFont="1" applyFill="1" applyBorder="1" applyAlignment="1">
      <alignment horizontal="center" vertical="center"/>
    </xf>
    <xf numFmtId="3" fontId="10" fillId="0" borderId="63"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3"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3" fontId="5" fillId="0" borderId="69" xfId="0" applyNumberFormat="1" applyFont="1" applyFill="1" applyBorder="1" applyAlignment="1">
      <alignment horizontal="center" vertical="center"/>
    </xf>
    <xf numFmtId="3" fontId="4" fillId="0" borderId="63"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0" fontId="22" fillId="3" borderId="0" xfId="0" applyFont="1" applyFill="1" applyAlignment="1">
      <alignment horizontal="center" vertical="center"/>
    </xf>
    <xf numFmtId="3" fontId="4" fillId="2" borderId="70"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9" fillId="2" borderId="0" xfId="0" applyFont="1" applyFill="1" applyAlignment="1">
      <alignment horizontal="left" vertical="top"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5" fillId="0" borderId="63"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3" fontId="5" fillId="0" borderId="53"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8" fillId="2" borderId="4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5"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12" fillId="2" borderId="0" xfId="0" quotePrefix="1" applyFont="1" applyFill="1" applyAlignment="1">
      <alignment horizontal="left" vertical="top" wrapText="1"/>
    </xf>
    <xf numFmtId="0" fontId="12" fillId="2" borderId="0" xfId="0" applyFont="1" applyFill="1" applyAlignment="1">
      <alignment horizontal="left" vertical="top"/>
    </xf>
    <xf numFmtId="3" fontId="0" fillId="0" borderId="0" xfId="0" applyNumberFormat="1"/>
    <xf numFmtId="3" fontId="21" fillId="2" borderId="57" xfId="0" applyNumberFormat="1" applyFont="1" applyFill="1" applyBorder="1" applyAlignment="1">
      <alignment horizontal="center" vertical="center"/>
    </xf>
    <xf numFmtId="3" fontId="19" fillId="2" borderId="68" xfId="0"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2"/>
  <sheetViews>
    <sheetView tabSelected="1" zoomScale="75" zoomScaleNormal="75" workbookViewId="0">
      <selection sqref="A1:J1"/>
    </sheetView>
  </sheetViews>
  <sheetFormatPr baseColWidth="10" defaultRowHeight="15" x14ac:dyDescent="0.25"/>
  <cols>
    <col min="1" max="1" width="24" customWidth="1"/>
    <col min="2" max="2" width="11.85546875" style="56"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43" t="s">
        <v>122</v>
      </c>
      <c r="B1" s="343"/>
      <c r="C1" s="343"/>
      <c r="D1" s="343"/>
      <c r="E1" s="343"/>
      <c r="F1" s="343"/>
      <c r="G1" s="343"/>
      <c r="H1" s="343"/>
      <c r="I1" s="343"/>
      <c r="J1" s="343"/>
    </row>
    <row r="2" spans="1:10" ht="34.5" customHeight="1" thickBot="1" x14ac:dyDescent="0.3">
      <c r="A2" s="343" t="s">
        <v>105</v>
      </c>
      <c r="B2" s="343"/>
      <c r="C2" s="344"/>
      <c r="D2" s="344"/>
      <c r="E2" s="344"/>
      <c r="F2" s="344"/>
      <c r="G2" s="344"/>
      <c r="H2" s="344"/>
      <c r="I2" s="344"/>
      <c r="J2" s="344"/>
    </row>
    <row r="3" spans="1:10" ht="51.75" customHeight="1" thickBot="1" x14ac:dyDescent="0.3">
      <c r="A3" s="345" t="s">
        <v>123</v>
      </c>
      <c r="B3" s="346"/>
      <c r="C3" s="349" t="s">
        <v>2</v>
      </c>
      <c r="D3" s="349"/>
      <c r="E3" s="349"/>
      <c r="F3" s="349"/>
      <c r="G3" s="349"/>
      <c r="H3" s="349"/>
      <c r="I3" s="349"/>
      <c r="J3" s="350"/>
    </row>
    <row r="4" spans="1:10" ht="48" customHeight="1" thickBot="1" x14ac:dyDescent="0.3">
      <c r="A4" s="347"/>
      <c r="B4" s="348"/>
      <c r="C4" s="248" t="s">
        <v>3</v>
      </c>
      <c r="D4" s="249" t="s">
        <v>4</v>
      </c>
      <c r="E4" s="250" t="s">
        <v>5</v>
      </c>
      <c r="F4" s="249" t="s">
        <v>6</v>
      </c>
      <c r="G4" s="249" t="s">
        <v>7</v>
      </c>
      <c r="H4" s="249" t="s">
        <v>8</v>
      </c>
      <c r="I4" s="251" t="s">
        <v>9</v>
      </c>
      <c r="J4" s="252" t="s">
        <v>10</v>
      </c>
    </row>
    <row r="5" spans="1:10" ht="33" customHeight="1" x14ac:dyDescent="0.25">
      <c r="A5" s="351" t="s">
        <v>86</v>
      </c>
      <c r="B5" s="61" t="s">
        <v>37</v>
      </c>
      <c r="C5" s="253" t="s">
        <v>13</v>
      </c>
      <c r="D5" s="253">
        <v>1149</v>
      </c>
      <c r="E5" s="253" t="s">
        <v>13</v>
      </c>
      <c r="F5" s="253">
        <v>44</v>
      </c>
      <c r="G5" s="253">
        <v>97</v>
      </c>
      <c r="H5" s="253" t="s">
        <v>13</v>
      </c>
      <c r="I5" s="253">
        <v>737</v>
      </c>
      <c r="J5" s="254">
        <f>SUM(C5:I5)</f>
        <v>2027</v>
      </c>
    </row>
    <row r="6" spans="1:10" ht="33" customHeight="1" x14ac:dyDescent="0.25">
      <c r="A6" s="333"/>
      <c r="B6" s="255" t="s">
        <v>90</v>
      </c>
      <c r="C6" s="256" t="s">
        <v>15</v>
      </c>
      <c r="D6" s="257">
        <f t="shared" ref="D6:J6" si="0">D5/D$11</f>
        <v>0.57135753356539032</v>
      </c>
      <c r="E6" s="256" t="s">
        <v>15</v>
      </c>
      <c r="F6" s="257">
        <f t="shared" si="0"/>
        <v>0.40740740740740738</v>
      </c>
      <c r="G6" s="256">
        <f t="shared" si="0"/>
        <v>0.65986394557823125</v>
      </c>
      <c r="H6" s="256" t="s">
        <v>15</v>
      </c>
      <c r="I6" s="257">
        <f t="shared" si="0"/>
        <v>0.45550061804697156</v>
      </c>
      <c r="J6" s="258">
        <f t="shared" si="0"/>
        <v>0.52188465499485071</v>
      </c>
    </row>
    <row r="7" spans="1:10" ht="33" customHeight="1" x14ac:dyDescent="0.25">
      <c r="A7" s="332" t="s">
        <v>87</v>
      </c>
      <c r="B7" s="259" t="s">
        <v>37</v>
      </c>
      <c r="C7" s="70" t="s">
        <v>13</v>
      </c>
      <c r="D7" s="70">
        <v>862</v>
      </c>
      <c r="E7" s="70" t="s">
        <v>13</v>
      </c>
      <c r="F7" s="70">
        <v>64</v>
      </c>
      <c r="G7" s="253">
        <v>50</v>
      </c>
      <c r="H7" s="70" t="s">
        <v>13</v>
      </c>
      <c r="I7" s="70">
        <v>881</v>
      </c>
      <c r="J7" s="260">
        <f>SUM(C7:I7)</f>
        <v>1857</v>
      </c>
    </row>
    <row r="8" spans="1:10" ht="33" customHeight="1" x14ac:dyDescent="0.25">
      <c r="A8" s="333"/>
      <c r="B8" s="255" t="s">
        <v>90</v>
      </c>
      <c r="C8" s="256" t="s">
        <v>15</v>
      </c>
      <c r="D8" s="257">
        <f t="shared" ref="D8:J8" si="1">D7/D$11</f>
        <v>0.42864246643460963</v>
      </c>
      <c r="E8" s="256" t="s">
        <v>15</v>
      </c>
      <c r="F8" s="257">
        <f t="shared" si="1"/>
        <v>0.59259259259259256</v>
      </c>
      <c r="G8" s="256">
        <f t="shared" si="1"/>
        <v>0.3401360544217687</v>
      </c>
      <c r="H8" s="256" t="s">
        <v>15</v>
      </c>
      <c r="I8" s="257">
        <f t="shared" si="1"/>
        <v>0.54449938195302838</v>
      </c>
      <c r="J8" s="258">
        <f t="shared" si="1"/>
        <v>0.47811534500514935</v>
      </c>
    </row>
    <row r="9" spans="1:10" ht="33" customHeight="1" x14ac:dyDescent="0.25">
      <c r="A9" s="332" t="s">
        <v>107</v>
      </c>
      <c r="B9" s="259" t="s">
        <v>37</v>
      </c>
      <c r="C9" s="253" t="s">
        <v>13</v>
      </c>
      <c r="D9" s="253">
        <v>0</v>
      </c>
      <c r="E9" s="253" t="s">
        <v>13</v>
      </c>
      <c r="F9" s="253">
        <v>0</v>
      </c>
      <c r="G9" s="253">
        <v>0</v>
      </c>
      <c r="H9" s="253" t="s">
        <v>13</v>
      </c>
      <c r="I9" s="253">
        <v>0</v>
      </c>
      <c r="J9" s="254">
        <f>SUM(C9:I9)</f>
        <v>0</v>
      </c>
    </row>
    <row r="10" spans="1:10" ht="33" customHeight="1" x14ac:dyDescent="0.25">
      <c r="A10" s="333"/>
      <c r="B10" s="255" t="s">
        <v>90</v>
      </c>
      <c r="C10" s="256" t="s">
        <v>15</v>
      </c>
      <c r="D10" s="257">
        <f t="shared" ref="D10:J10" si="2">D9/D$11</f>
        <v>0</v>
      </c>
      <c r="E10" s="256" t="s">
        <v>15</v>
      </c>
      <c r="F10" s="257">
        <f t="shared" si="2"/>
        <v>0</v>
      </c>
      <c r="G10" s="256">
        <f t="shared" si="2"/>
        <v>0</v>
      </c>
      <c r="H10" s="256" t="s">
        <v>15</v>
      </c>
      <c r="I10" s="257">
        <f t="shared" si="2"/>
        <v>0</v>
      </c>
      <c r="J10" s="258">
        <f t="shared" si="2"/>
        <v>0</v>
      </c>
    </row>
    <row r="11" spans="1:10" ht="33" customHeight="1" x14ac:dyDescent="0.25">
      <c r="A11" s="334" t="s">
        <v>124</v>
      </c>
      <c r="B11" s="259" t="s">
        <v>37</v>
      </c>
      <c r="C11" s="261" t="s">
        <v>13</v>
      </c>
      <c r="D11" s="261">
        <f t="shared" ref="D11:J11" si="3">D5+D7+D9</f>
        <v>2011</v>
      </c>
      <c r="E11" s="261" t="s">
        <v>13</v>
      </c>
      <c r="F11" s="261">
        <f t="shared" si="3"/>
        <v>108</v>
      </c>
      <c r="G11" s="261">
        <f t="shared" si="3"/>
        <v>147</v>
      </c>
      <c r="H11" s="261" t="s">
        <v>13</v>
      </c>
      <c r="I11" s="261">
        <f t="shared" si="3"/>
        <v>1618</v>
      </c>
      <c r="J11" s="262">
        <f t="shared" si="3"/>
        <v>3884</v>
      </c>
    </row>
    <row r="12" spans="1:10" ht="33" customHeight="1" thickBot="1" x14ac:dyDescent="0.3">
      <c r="A12" s="335"/>
      <c r="B12" s="263" t="s">
        <v>90</v>
      </c>
      <c r="C12" s="264" t="s">
        <v>15</v>
      </c>
      <c r="D12" s="264">
        <f t="shared" ref="D12:J12" si="4">D11/D$11</f>
        <v>1</v>
      </c>
      <c r="E12" s="264" t="s">
        <v>15</v>
      </c>
      <c r="F12" s="264">
        <f t="shared" si="4"/>
        <v>1</v>
      </c>
      <c r="G12" s="264">
        <f t="shared" si="4"/>
        <v>1</v>
      </c>
      <c r="H12" s="264" t="s">
        <v>15</v>
      </c>
      <c r="I12" s="264">
        <f t="shared" si="4"/>
        <v>1</v>
      </c>
      <c r="J12" s="265">
        <f t="shared" si="4"/>
        <v>1</v>
      </c>
    </row>
    <row r="13" spans="1:10" ht="36" customHeight="1" thickBot="1" x14ac:dyDescent="0.3">
      <c r="A13" s="245"/>
      <c r="B13" s="266"/>
      <c r="C13" s="267"/>
      <c r="D13" s="267"/>
      <c r="E13" s="267"/>
      <c r="F13" s="267"/>
      <c r="G13" s="267"/>
      <c r="H13" s="267"/>
      <c r="I13" s="267"/>
      <c r="J13" s="267"/>
    </row>
    <row r="14" spans="1:10" ht="42" customHeight="1" thickBot="1" x14ac:dyDescent="0.3">
      <c r="A14" s="268" t="s">
        <v>109</v>
      </c>
      <c r="B14" s="269" t="s">
        <v>12</v>
      </c>
      <c r="C14" s="270" t="s">
        <v>13</v>
      </c>
      <c r="D14" s="270">
        <v>0</v>
      </c>
      <c r="E14" s="270" t="s">
        <v>13</v>
      </c>
      <c r="F14" s="270">
        <v>0</v>
      </c>
      <c r="G14" s="270">
        <v>0</v>
      </c>
      <c r="H14" s="270" t="s">
        <v>13</v>
      </c>
      <c r="I14" s="271">
        <v>0</v>
      </c>
      <c r="J14" s="272">
        <f>SUM(C14:I14)</f>
        <v>0</v>
      </c>
    </row>
    <row r="15" spans="1:10" ht="42" customHeight="1" thickBot="1" x14ac:dyDescent="0.3">
      <c r="A15" s="273" t="s">
        <v>30</v>
      </c>
      <c r="B15" s="274" t="s">
        <v>12</v>
      </c>
      <c r="C15" s="275" t="s">
        <v>13</v>
      </c>
      <c r="D15" s="275">
        <f t="shared" ref="D15:I15" si="5">D5+D7+D9+D14</f>
        <v>2011</v>
      </c>
      <c r="E15" s="275" t="s">
        <v>13</v>
      </c>
      <c r="F15" s="275">
        <f t="shared" si="5"/>
        <v>108</v>
      </c>
      <c r="G15" s="275">
        <f t="shared" si="5"/>
        <v>147</v>
      </c>
      <c r="H15" s="275" t="s">
        <v>13</v>
      </c>
      <c r="I15" s="276">
        <f t="shared" si="5"/>
        <v>1618</v>
      </c>
      <c r="J15" s="277">
        <f>SUM(C15:I15)</f>
        <v>3884</v>
      </c>
    </row>
    <row r="16" spans="1:10" ht="54" customHeight="1" thickBot="1" x14ac:dyDescent="0.3">
      <c r="A16" s="278"/>
      <c r="B16" s="266"/>
      <c r="C16" s="279"/>
      <c r="D16" s="279"/>
      <c r="E16" s="279"/>
      <c r="F16" s="279"/>
      <c r="G16" s="279"/>
      <c r="H16" s="279"/>
      <c r="I16" s="279"/>
      <c r="J16" s="280"/>
    </row>
    <row r="17" spans="1:10" ht="43.5" customHeight="1" x14ac:dyDescent="0.25">
      <c r="A17" s="336" t="s">
        <v>31</v>
      </c>
      <c r="B17" s="337"/>
      <c r="C17" s="337"/>
      <c r="D17" s="281"/>
      <c r="E17" s="281"/>
      <c r="F17" s="281"/>
      <c r="G17" s="281"/>
      <c r="H17" s="281"/>
      <c r="I17" s="281"/>
      <c r="J17" s="282"/>
    </row>
    <row r="18" spans="1:10" ht="48.75" customHeight="1" x14ac:dyDescent="0.25">
      <c r="A18" s="338" t="s">
        <v>32</v>
      </c>
      <c r="B18" s="339"/>
      <c r="C18" s="228">
        <v>0</v>
      </c>
      <c r="D18" s="283">
        <v>4</v>
      </c>
      <c r="E18" s="283">
        <v>0</v>
      </c>
      <c r="F18" s="283">
        <v>1</v>
      </c>
      <c r="G18" s="283">
        <v>1</v>
      </c>
      <c r="H18" s="283">
        <v>0</v>
      </c>
      <c r="I18" s="283">
        <v>1</v>
      </c>
      <c r="J18" s="284">
        <f>SUM(C18:I18)</f>
        <v>7</v>
      </c>
    </row>
    <row r="19" spans="1:10" ht="48.75" customHeight="1" thickBot="1" x14ac:dyDescent="0.3">
      <c r="A19" s="340" t="s">
        <v>33</v>
      </c>
      <c r="B19" s="341"/>
      <c r="C19" s="285">
        <v>0</v>
      </c>
      <c r="D19" s="286">
        <v>5</v>
      </c>
      <c r="E19" s="286">
        <v>0</v>
      </c>
      <c r="F19" s="286">
        <v>2</v>
      </c>
      <c r="G19" s="286">
        <v>2</v>
      </c>
      <c r="H19" s="286">
        <v>0</v>
      </c>
      <c r="I19" s="287">
        <v>1</v>
      </c>
      <c r="J19" s="288">
        <f>SUM(C19:I19)</f>
        <v>10</v>
      </c>
    </row>
    <row r="20" spans="1:10" ht="31.5" customHeight="1" x14ac:dyDescent="0.25">
      <c r="A20" s="53" t="s">
        <v>34</v>
      </c>
      <c r="B20" s="54"/>
      <c r="C20" s="55"/>
      <c r="D20" s="55"/>
      <c r="E20" s="55"/>
      <c r="F20" s="55"/>
      <c r="G20" s="55"/>
      <c r="H20" s="55"/>
      <c r="I20" s="55"/>
      <c r="J20" s="55"/>
    </row>
    <row r="22" spans="1:10" ht="34.5" customHeight="1" x14ac:dyDescent="0.25">
      <c r="A22" s="342"/>
      <c r="B22" s="342"/>
      <c r="C22" s="342"/>
      <c r="D22" s="342"/>
      <c r="E22" s="342"/>
      <c r="F22" s="342"/>
      <c r="G22" s="342"/>
      <c r="H22" s="342"/>
      <c r="I22" s="342"/>
      <c r="J22" s="342"/>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L55"/>
  <sheetViews>
    <sheetView zoomScale="71" zoomScaleNormal="71" workbookViewId="0">
      <selection sqref="A1:J1"/>
    </sheetView>
  </sheetViews>
  <sheetFormatPr baseColWidth="10" defaultRowHeight="15" x14ac:dyDescent="0.25"/>
  <cols>
    <col min="1" max="1" width="56.5703125" customWidth="1"/>
    <col min="2" max="2" width="24.28515625" style="56"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73" t="s">
        <v>152</v>
      </c>
      <c r="B1" s="373"/>
      <c r="C1" s="373"/>
      <c r="D1" s="373"/>
      <c r="E1" s="373"/>
      <c r="F1" s="373"/>
      <c r="G1" s="373"/>
      <c r="H1" s="373"/>
      <c r="I1" s="373"/>
      <c r="J1" s="373"/>
    </row>
    <row r="2" spans="1:10" ht="29.25" customHeight="1" thickBot="1" x14ac:dyDescent="0.35">
      <c r="A2" s="465" t="s">
        <v>151</v>
      </c>
      <c r="B2" s="465"/>
      <c r="C2" s="466"/>
      <c r="D2" s="466"/>
      <c r="E2" s="466"/>
      <c r="F2" s="466"/>
      <c r="G2" s="466"/>
      <c r="H2" s="466"/>
      <c r="I2" s="466"/>
      <c r="J2" s="466"/>
    </row>
    <row r="3" spans="1:10" ht="51.75" customHeight="1" x14ac:dyDescent="0.25">
      <c r="A3" s="371" t="s">
        <v>125</v>
      </c>
      <c r="B3" s="375"/>
      <c r="C3" s="467" t="s">
        <v>2</v>
      </c>
      <c r="D3" s="467"/>
      <c r="E3" s="467"/>
      <c r="F3" s="467"/>
      <c r="G3" s="467"/>
      <c r="H3" s="467"/>
      <c r="I3" s="467"/>
      <c r="J3" s="468"/>
    </row>
    <row r="4" spans="1:10" ht="48" customHeight="1" thickBot="1" x14ac:dyDescent="0.3">
      <c r="A4" s="376"/>
      <c r="B4" s="377"/>
      <c r="C4" s="289" t="s">
        <v>3</v>
      </c>
      <c r="D4" s="290" t="s">
        <v>126</v>
      </c>
      <c r="E4" s="290" t="s">
        <v>5</v>
      </c>
      <c r="F4" s="290" t="s">
        <v>153</v>
      </c>
      <c r="G4" s="290" t="s">
        <v>7</v>
      </c>
      <c r="H4" s="290" t="s">
        <v>8</v>
      </c>
      <c r="I4" s="291" t="s">
        <v>9</v>
      </c>
      <c r="J4" s="292" t="s">
        <v>10</v>
      </c>
    </row>
    <row r="5" spans="1:10" ht="31.5" customHeight="1" x14ac:dyDescent="0.25">
      <c r="A5" s="461" t="s">
        <v>127</v>
      </c>
      <c r="B5" s="293" t="s">
        <v>12</v>
      </c>
      <c r="C5" s="294" t="s">
        <v>13</v>
      </c>
      <c r="D5" s="294">
        <v>52</v>
      </c>
      <c r="E5" s="294" t="s">
        <v>13</v>
      </c>
      <c r="F5" s="294">
        <v>4</v>
      </c>
      <c r="G5" s="294">
        <v>8</v>
      </c>
      <c r="H5" s="62" t="s">
        <v>13</v>
      </c>
      <c r="I5" s="295">
        <v>21</v>
      </c>
      <c r="J5" s="296">
        <f>SUM(C5:I5)</f>
        <v>85</v>
      </c>
    </row>
    <row r="6" spans="1:10" ht="31.5" customHeight="1" x14ac:dyDescent="0.25">
      <c r="A6" s="394"/>
      <c r="B6" s="297" t="s">
        <v>128</v>
      </c>
      <c r="C6" s="298" t="s">
        <v>15</v>
      </c>
      <c r="D6" s="298">
        <f t="shared" ref="D6:J6" si="0">D5/D$42</f>
        <v>3.3290653008962869E-2</v>
      </c>
      <c r="E6" s="298" t="s">
        <v>15</v>
      </c>
      <c r="F6" s="298">
        <f t="shared" ref="F6:G6" si="1">F5/F$42</f>
        <v>1.4184397163120567E-2</v>
      </c>
      <c r="G6" s="298">
        <f t="shared" si="1"/>
        <v>5.4421768707482991E-2</v>
      </c>
      <c r="H6" s="66" t="s">
        <v>15</v>
      </c>
      <c r="I6" s="299">
        <f t="shared" si="0"/>
        <v>1.2978986402966625E-2</v>
      </c>
      <c r="J6" s="300">
        <f t="shared" si="0"/>
        <v>2.3552230534774177E-2</v>
      </c>
    </row>
    <row r="7" spans="1:10" ht="31.5" customHeight="1" x14ac:dyDescent="0.25">
      <c r="A7" s="461" t="s">
        <v>129</v>
      </c>
      <c r="B7" s="301" t="s">
        <v>12</v>
      </c>
      <c r="C7" s="302" t="s">
        <v>13</v>
      </c>
      <c r="D7" s="302">
        <v>103</v>
      </c>
      <c r="E7" s="302" t="s">
        <v>13</v>
      </c>
      <c r="F7" s="302">
        <v>29</v>
      </c>
      <c r="G7" s="302">
        <v>10</v>
      </c>
      <c r="H7" s="70" t="s">
        <v>13</v>
      </c>
      <c r="I7" s="303">
        <v>193</v>
      </c>
      <c r="J7" s="304">
        <f>SUM(C7:I7)</f>
        <v>335</v>
      </c>
    </row>
    <row r="8" spans="1:10" ht="31.5" customHeight="1" x14ac:dyDescent="0.25">
      <c r="A8" s="394"/>
      <c r="B8" s="297" t="s">
        <v>128</v>
      </c>
      <c r="C8" s="298" t="s">
        <v>15</v>
      </c>
      <c r="D8" s="298">
        <f t="shared" ref="D8:J8" si="2">D7/D$42</f>
        <v>6.5941101152368758E-2</v>
      </c>
      <c r="E8" s="298" t="s">
        <v>15</v>
      </c>
      <c r="F8" s="298">
        <f t="shared" ref="F8:G8" si="3">F7/F$42</f>
        <v>0.10283687943262411</v>
      </c>
      <c r="G8" s="298">
        <f t="shared" si="3"/>
        <v>6.8027210884353748E-2</v>
      </c>
      <c r="H8" s="66" t="s">
        <v>15</v>
      </c>
      <c r="I8" s="299">
        <f t="shared" si="2"/>
        <v>0.11928306551297899</v>
      </c>
      <c r="J8" s="300">
        <f t="shared" si="2"/>
        <v>9.2823496813521755E-2</v>
      </c>
    </row>
    <row r="9" spans="1:10" ht="31.5" customHeight="1" x14ac:dyDescent="0.25">
      <c r="A9" s="394" t="s">
        <v>130</v>
      </c>
      <c r="B9" s="301" t="s">
        <v>12</v>
      </c>
      <c r="C9" s="302" t="s">
        <v>13</v>
      </c>
      <c r="D9" s="302">
        <v>144</v>
      </c>
      <c r="E9" s="302" t="s">
        <v>13</v>
      </c>
      <c r="F9" s="302">
        <v>4</v>
      </c>
      <c r="G9" s="302">
        <v>12</v>
      </c>
      <c r="H9" s="70" t="s">
        <v>13</v>
      </c>
      <c r="I9" s="303">
        <v>107</v>
      </c>
      <c r="J9" s="304">
        <f>SUM(C9:I9)</f>
        <v>267</v>
      </c>
    </row>
    <row r="10" spans="1:10" ht="31.5" customHeight="1" x14ac:dyDescent="0.25">
      <c r="A10" s="394"/>
      <c r="B10" s="297" t="s">
        <v>128</v>
      </c>
      <c r="C10" s="298" t="s">
        <v>15</v>
      </c>
      <c r="D10" s="298">
        <f t="shared" ref="D10:J10" si="4">D9/D$42</f>
        <v>9.2189500640204869E-2</v>
      </c>
      <c r="E10" s="298" t="s">
        <v>15</v>
      </c>
      <c r="F10" s="298">
        <f t="shared" ref="F10:G10" si="5">F9/F$42</f>
        <v>1.4184397163120567E-2</v>
      </c>
      <c r="G10" s="298">
        <f t="shared" si="5"/>
        <v>8.1632653061224483E-2</v>
      </c>
      <c r="H10" s="66" t="s">
        <v>15</v>
      </c>
      <c r="I10" s="299">
        <f t="shared" si="4"/>
        <v>6.6131025957972808E-2</v>
      </c>
      <c r="J10" s="300">
        <f t="shared" si="4"/>
        <v>7.3981712385702406E-2</v>
      </c>
    </row>
    <row r="11" spans="1:10" ht="31.5" customHeight="1" x14ac:dyDescent="0.25">
      <c r="A11" s="394" t="s">
        <v>131</v>
      </c>
      <c r="B11" s="301" t="s">
        <v>12</v>
      </c>
      <c r="C11" s="302" t="s">
        <v>13</v>
      </c>
      <c r="D11" s="302">
        <v>57</v>
      </c>
      <c r="E11" s="302" t="s">
        <v>13</v>
      </c>
      <c r="F11" s="302">
        <v>4</v>
      </c>
      <c r="G11" s="302">
        <v>9</v>
      </c>
      <c r="H11" s="70" t="s">
        <v>13</v>
      </c>
      <c r="I11" s="303">
        <v>255</v>
      </c>
      <c r="J11" s="304">
        <f>SUM(C11:I11)</f>
        <v>325</v>
      </c>
    </row>
    <row r="12" spans="1:10" ht="31.5" customHeight="1" x14ac:dyDescent="0.25">
      <c r="A12" s="394"/>
      <c r="B12" s="297" t="s">
        <v>128</v>
      </c>
      <c r="C12" s="298" t="s">
        <v>15</v>
      </c>
      <c r="D12" s="298">
        <f t="shared" ref="D12:J12" si="6">D11/D$42</f>
        <v>3.6491677336747762E-2</v>
      </c>
      <c r="E12" s="298" t="s">
        <v>15</v>
      </c>
      <c r="F12" s="298">
        <f t="shared" ref="F12:G12" si="7">F11/F$42</f>
        <v>1.4184397163120567E-2</v>
      </c>
      <c r="G12" s="298">
        <f t="shared" si="7"/>
        <v>6.1224489795918366E-2</v>
      </c>
      <c r="H12" s="66" t="s">
        <v>15</v>
      </c>
      <c r="I12" s="299">
        <f t="shared" si="6"/>
        <v>0.15760197775030901</v>
      </c>
      <c r="J12" s="300">
        <f t="shared" si="6"/>
        <v>9.0052646162371852E-2</v>
      </c>
    </row>
    <row r="13" spans="1:10" ht="31.5" customHeight="1" x14ac:dyDescent="0.25">
      <c r="A13" s="394" t="s">
        <v>132</v>
      </c>
      <c r="B13" s="301" t="s">
        <v>12</v>
      </c>
      <c r="C13" s="305" t="s">
        <v>13</v>
      </c>
      <c r="D13" s="305">
        <v>422</v>
      </c>
      <c r="E13" s="305" t="s">
        <v>13</v>
      </c>
      <c r="F13" s="305">
        <v>71</v>
      </c>
      <c r="G13" s="305">
        <v>25</v>
      </c>
      <c r="H13" s="70" t="s">
        <v>13</v>
      </c>
      <c r="I13" s="306">
        <v>229</v>
      </c>
      <c r="J13" s="307">
        <f>SUM(C13:I13)</f>
        <v>747</v>
      </c>
    </row>
    <row r="14" spans="1:10" ht="31.5" customHeight="1" x14ac:dyDescent="0.25">
      <c r="A14" s="394"/>
      <c r="B14" s="297" t="s">
        <v>128</v>
      </c>
      <c r="C14" s="298" t="s">
        <v>15</v>
      </c>
      <c r="D14" s="298">
        <f t="shared" ref="D14:J14" si="8">D13/D$42</f>
        <v>0.27016645326504479</v>
      </c>
      <c r="E14" s="298" t="s">
        <v>15</v>
      </c>
      <c r="F14" s="298">
        <f t="shared" ref="F14:G14" si="9">F13/F$42</f>
        <v>0.25177304964539005</v>
      </c>
      <c r="G14" s="298">
        <f t="shared" si="9"/>
        <v>0.17006802721088435</v>
      </c>
      <c r="H14" s="66" t="s">
        <v>15</v>
      </c>
      <c r="I14" s="299">
        <f t="shared" si="8"/>
        <v>0.14153275648949321</v>
      </c>
      <c r="J14" s="300">
        <f t="shared" si="8"/>
        <v>0.20698254364089774</v>
      </c>
    </row>
    <row r="15" spans="1:10" ht="31.5" customHeight="1" x14ac:dyDescent="0.25">
      <c r="A15" s="394" t="s">
        <v>133</v>
      </c>
      <c r="B15" s="301" t="s">
        <v>12</v>
      </c>
      <c r="C15" s="302" t="s">
        <v>13</v>
      </c>
      <c r="D15" s="302">
        <v>11</v>
      </c>
      <c r="E15" s="302" t="s">
        <v>13</v>
      </c>
      <c r="F15" s="302">
        <v>15</v>
      </c>
      <c r="G15" s="302">
        <v>1</v>
      </c>
      <c r="H15" s="70" t="s">
        <v>13</v>
      </c>
      <c r="I15" s="303">
        <v>7</v>
      </c>
      <c r="J15" s="304">
        <f>SUM(C15:I15)</f>
        <v>34</v>
      </c>
    </row>
    <row r="16" spans="1:10" ht="31.5" customHeight="1" x14ac:dyDescent="0.25">
      <c r="A16" s="394"/>
      <c r="B16" s="297" t="s">
        <v>128</v>
      </c>
      <c r="C16" s="298" t="s">
        <v>15</v>
      </c>
      <c r="D16" s="298">
        <f t="shared" ref="D16:J16" si="10">D15/D$42</f>
        <v>7.0422535211267607E-3</v>
      </c>
      <c r="E16" s="298" t="s">
        <v>15</v>
      </c>
      <c r="F16" s="298">
        <f t="shared" ref="F16:G16" si="11">F15/F$42</f>
        <v>5.3191489361702128E-2</v>
      </c>
      <c r="G16" s="298">
        <f t="shared" si="11"/>
        <v>6.8027210884353739E-3</v>
      </c>
      <c r="H16" s="66" t="s">
        <v>15</v>
      </c>
      <c r="I16" s="299">
        <f t="shared" si="10"/>
        <v>4.326328800988875E-3</v>
      </c>
      <c r="J16" s="300">
        <f t="shared" si="10"/>
        <v>9.4208922139096696E-3</v>
      </c>
    </row>
    <row r="17" spans="1:10" ht="31.5" customHeight="1" x14ac:dyDescent="0.25">
      <c r="A17" s="394" t="s">
        <v>134</v>
      </c>
      <c r="B17" s="301" t="s">
        <v>12</v>
      </c>
      <c r="C17" s="302" t="s">
        <v>13</v>
      </c>
      <c r="D17" s="302">
        <v>16</v>
      </c>
      <c r="E17" s="302" t="s">
        <v>13</v>
      </c>
      <c r="F17" s="302">
        <v>4</v>
      </c>
      <c r="G17" s="302">
        <v>35</v>
      </c>
      <c r="H17" s="70" t="s">
        <v>13</v>
      </c>
      <c r="I17" s="303">
        <v>0</v>
      </c>
      <c r="J17" s="304">
        <f>SUM(C17:I17)</f>
        <v>55</v>
      </c>
    </row>
    <row r="18" spans="1:10" ht="31.5" customHeight="1" x14ac:dyDescent="0.25">
      <c r="A18" s="394"/>
      <c r="B18" s="297" t="s">
        <v>128</v>
      </c>
      <c r="C18" s="298" t="s">
        <v>15</v>
      </c>
      <c r="D18" s="298">
        <f t="shared" ref="D18:J18" si="12">D17/D$42</f>
        <v>1.0243277848911651E-2</v>
      </c>
      <c r="E18" s="298" t="s">
        <v>15</v>
      </c>
      <c r="F18" s="298">
        <f t="shared" ref="F18:G18" si="13">F17/F$42</f>
        <v>1.4184397163120567E-2</v>
      </c>
      <c r="G18" s="298">
        <f t="shared" si="13"/>
        <v>0.23809523809523808</v>
      </c>
      <c r="H18" s="66" t="s">
        <v>15</v>
      </c>
      <c r="I18" s="299">
        <f t="shared" si="12"/>
        <v>0</v>
      </c>
      <c r="J18" s="300">
        <f t="shared" si="12"/>
        <v>1.5239678581324467E-2</v>
      </c>
    </row>
    <row r="19" spans="1:10" ht="31.5" customHeight="1" x14ac:dyDescent="0.25">
      <c r="A19" s="394" t="s">
        <v>135</v>
      </c>
      <c r="B19" s="301" t="s">
        <v>12</v>
      </c>
      <c r="C19" s="302" t="s">
        <v>13</v>
      </c>
      <c r="D19" s="302">
        <v>9</v>
      </c>
      <c r="E19" s="302" t="s">
        <v>13</v>
      </c>
      <c r="F19" s="302">
        <v>5</v>
      </c>
      <c r="G19" s="302">
        <v>1</v>
      </c>
      <c r="H19" s="70" t="s">
        <v>13</v>
      </c>
      <c r="I19" s="303">
        <v>8</v>
      </c>
      <c r="J19" s="304">
        <f>SUM(C19:I19)</f>
        <v>23</v>
      </c>
    </row>
    <row r="20" spans="1:10" ht="31.5" customHeight="1" x14ac:dyDescent="0.25">
      <c r="A20" s="394"/>
      <c r="B20" s="297" t="s">
        <v>128</v>
      </c>
      <c r="C20" s="298" t="s">
        <v>15</v>
      </c>
      <c r="D20" s="298">
        <f t="shared" ref="D20:J20" si="14">D19/D$42</f>
        <v>5.7618437900128043E-3</v>
      </c>
      <c r="E20" s="298" t="s">
        <v>15</v>
      </c>
      <c r="F20" s="298">
        <f t="shared" ref="F20:G20" si="15">F19/F$42</f>
        <v>1.7730496453900711E-2</v>
      </c>
      <c r="G20" s="298">
        <f t="shared" si="15"/>
        <v>6.8027210884353739E-3</v>
      </c>
      <c r="H20" s="66" t="s">
        <v>15</v>
      </c>
      <c r="I20" s="299">
        <f t="shared" si="14"/>
        <v>4.944375772558714E-3</v>
      </c>
      <c r="J20" s="300">
        <f t="shared" si="14"/>
        <v>6.3729564976447769E-3</v>
      </c>
    </row>
    <row r="21" spans="1:10" ht="31.5" customHeight="1" x14ac:dyDescent="0.25">
      <c r="A21" s="394" t="s">
        <v>136</v>
      </c>
      <c r="B21" s="301" t="s">
        <v>12</v>
      </c>
      <c r="C21" s="302" t="s">
        <v>13</v>
      </c>
      <c r="D21" s="302">
        <v>18</v>
      </c>
      <c r="E21" s="302" t="s">
        <v>13</v>
      </c>
      <c r="F21" s="302">
        <v>6</v>
      </c>
      <c r="G21" s="302">
        <v>28</v>
      </c>
      <c r="H21" s="70" t="s">
        <v>13</v>
      </c>
      <c r="I21" s="303">
        <v>6</v>
      </c>
      <c r="J21" s="304">
        <f>SUM(C21:I21)</f>
        <v>58</v>
      </c>
    </row>
    <row r="22" spans="1:10" ht="31.5" customHeight="1" x14ac:dyDescent="0.25">
      <c r="A22" s="394"/>
      <c r="B22" s="297" t="s">
        <v>128</v>
      </c>
      <c r="C22" s="298" t="s">
        <v>15</v>
      </c>
      <c r="D22" s="298">
        <f t="shared" ref="D22:J22" si="16">D21/D$42</f>
        <v>1.1523687580025609E-2</v>
      </c>
      <c r="E22" s="298" t="s">
        <v>15</v>
      </c>
      <c r="F22" s="298">
        <f t="shared" ref="F22:G22" si="17">F21/F$42</f>
        <v>2.1276595744680851E-2</v>
      </c>
      <c r="G22" s="298">
        <f t="shared" si="17"/>
        <v>0.19047619047619047</v>
      </c>
      <c r="H22" s="66" t="s">
        <v>15</v>
      </c>
      <c r="I22" s="299">
        <f t="shared" si="16"/>
        <v>3.708281829419036E-3</v>
      </c>
      <c r="J22" s="300">
        <f t="shared" si="16"/>
        <v>1.6070933776669436E-2</v>
      </c>
    </row>
    <row r="23" spans="1:10" ht="31.5" customHeight="1" x14ac:dyDescent="0.25">
      <c r="A23" s="394" t="s">
        <v>137</v>
      </c>
      <c r="B23" s="301" t="s">
        <v>12</v>
      </c>
      <c r="C23" s="302" t="s">
        <v>13</v>
      </c>
      <c r="D23" s="302">
        <v>16</v>
      </c>
      <c r="E23" s="302" t="s">
        <v>13</v>
      </c>
      <c r="F23" s="302">
        <v>5</v>
      </c>
      <c r="G23" s="302">
        <v>2</v>
      </c>
      <c r="H23" s="70" t="s">
        <v>13</v>
      </c>
      <c r="I23" s="303">
        <v>20</v>
      </c>
      <c r="J23" s="304">
        <f>SUM(C23:I23)</f>
        <v>43</v>
      </c>
    </row>
    <row r="24" spans="1:10" ht="31.5" customHeight="1" x14ac:dyDescent="0.25">
      <c r="A24" s="394"/>
      <c r="B24" s="297" t="s">
        <v>128</v>
      </c>
      <c r="C24" s="298" t="s">
        <v>15</v>
      </c>
      <c r="D24" s="298">
        <f t="shared" ref="D24:J24" si="18">D23/D$42</f>
        <v>1.0243277848911651E-2</v>
      </c>
      <c r="E24" s="298" t="s">
        <v>15</v>
      </c>
      <c r="F24" s="298">
        <f t="shared" ref="F24:G24" si="19">F23/F$42</f>
        <v>1.7730496453900711E-2</v>
      </c>
      <c r="G24" s="298">
        <f t="shared" si="19"/>
        <v>1.3605442176870748E-2</v>
      </c>
      <c r="H24" s="66" t="s">
        <v>15</v>
      </c>
      <c r="I24" s="299">
        <f t="shared" si="18"/>
        <v>1.2360939431396786E-2</v>
      </c>
      <c r="J24" s="300">
        <f t="shared" si="18"/>
        <v>1.1914657799944583E-2</v>
      </c>
    </row>
    <row r="25" spans="1:10" ht="31.5" customHeight="1" x14ac:dyDescent="0.25">
      <c r="A25" s="394" t="s">
        <v>138</v>
      </c>
      <c r="B25" s="301" t="s">
        <v>12</v>
      </c>
      <c r="C25" s="302" t="s">
        <v>13</v>
      </c>
      <c r="D25" s="302">
        <v>221</v>
      </c>
      <c r="E25" s="302" t="s">
        <v>13</v>
      </c>
      <c r="F25" s="302">
        <v>2</v>
      </c>
      <c r="G25" s="302">
        <v>18</v>
      </c>
      <c r="H25" s="70" t="s">
        <v>13</v>
      </c>
      <c r="I25" s="303">
        <v>59</v>
      </c>
      <c r="J25" s="304">
        <f>SUM(C25:I25)</f>
        <v>300</v>
      </c>
    </row>
    <row r="26" spans="1:10" ht="31.5" customHeight="1" x14ac:dyDescent="0.25">
      <c r="A26" s="394"/>
      <c r="B26" s="297" t="s">
        <v>128</v>
      </c>
      <c r="C26" s="298" t="s">
        <v>15</v>
      </c>
      <c r="D26" s="298">
        <f t="shared" ref="D26:J26" si="20">D25/D$42</f>
        <v>0.14148527528809218</v>
      </c>
      <c r="E26" s="298" t="s">
        <v>15</v>
      </c>
      <c r="F26" s="298">
        <f t="shared" ref="F26:G26" si="21">F25/F$42</f>
        <v>7.0921985815602835E-3</v>
      </c>
      <c r="G26" s="298">
        <f t="shared" si="21"/>
        <v>0.12244897959183673</v>
      </c>
      <c r="H26" s="66" t="s">
        <v>15</v>
      </c>
      <c r="I26" s="299">
        <f t="shared" si="20"/>
        <v>3.6464771322620521E-2</v>
      </c>
      <c r="J26" s="300">
        <f t="shared" si="20"/>
        <v>8.3125519534497094E-2</v>
      </c>
    </row>
    <row r="27" spans="1:10" ht="31.5" customHeight="1" x14ac:dyDescent="0.25">
      <c r="A27" s="394" t="s">
        <v>139</v>
      </c>
      <c r="B27" s="301" t="s">
        <v>12</v>
      </c>
      <c r="C27" s="305" t="s">
        <v>13</v>
      </c>
      <c r="D27" s="305">
        <v>1127</v>
      </c>
      <c r="E27" s="305" t="s">
        <v>13</v>
      </c>
      <c r="F27" s="305">
        <v>91</v>
      </c>
      <c r="G27" s="305">
        <v>44</v>
      </c>
      <c r="H27" s="70" t="s">
        <v>13</v>
      </c>
      <c r="I27" s="306">
        <v>1504</v>
      </c>
      <c r="J27" s="307">
        <f>SUM(C27:I27)</f>
        <v>2766</v>
      </c>
    </row>
    <row r="28" spans="1:10" ht="31.5" customHeight="1" x14ac:dyDescent="0.25">
      <c r="A28" s="394"/>
      <c r="B28" s="297" t="s">
        <v>128</v>
      </c>
      <c r="C28" s="298" t="s">
        <v>15</v>
      </c>
      <c r="D28" s="298">
        <f t="shared" ref="D28:J28" si="22">D27/D$42</f>
        <v>0.72151088348271442</v>
      </c>
      <c r="E28" s="298" t="s">
        <v>15</v>
      </c>
      <c r="F28" s="298">
        <f t="shared" ref="F28:G28" si="23">F27/F$42</f>
        <v>0.32269503546099293</v>
      </c>
      <c r="G28" s="298">
        <f t="shared" si="23"/>
        <v>0.29931972789115646</v>
      </c>
      <c r="H28" s="66" t="s">
        <v>15</v>
      </c>
      <c r="I28" s="299">
        <f t="shared" si="22"/>
        <v>0.92954264524103836</v>
      </c>
      <c r="J28" s="300">
        <f t="shared" si="22"/>
        <v>0.76641729010806314</v>
      </c>
    </row>
    <row r="29" spans="1:10" ht="31.5" customHeight="1" x14ac:dyDescent="0.25">
      <c r="A29" s="394" t="s">
        <v>140</v>
      </c>
      <c r="B29" s="301" t="s">
        <v>12</v>
      </c>
      <c r="C29" s="302" t="s">
        <v>13</v>
      </c>
      <c r="D29" s="302">
        <v>77</v>
      </c>
      <c r="E29" s="302" t="s">
        <v>13</v>
      </c>
      <c r="F29" s="302">
        <v>2</v>
      </c>
      <c r="G29" s="302">
        <v>6</v>
      </c>
      <c r="H29" s="70" t="s">
        <v>13</v>
      </c>
      <c r="I29" s="303">
        <v>18</v>
      </c>
      <c r="J29" s="304">
        <f>SUM(C29:I29)</f>
        <v>103</v>
      </c>
    </row>
    <row r="30" spans="1:10" ht="31.5" customHeight="1" x14ac:dyDescent="0.25">
      <c r="A30" s="394"/>
      <c r="B30" s="297" t="s">
        <v>128</v>
      </c>
      <c r="C30" s="298" t="s">
        <v>15</v>
      </c>
      <c r="D30" s="298">
        <f t="shared" ref="D30:J30" si="24">D29/D$42</f>
        <v>4.9295774647887321E-2</v>
      </c>
      <c r="E30" s="298" t="s">
        <v>15</v>
      </c>
      <c r="F30" s="298">
        <f t="shared" ref="F30:G30" si="25">F29/F$42</f>
        <v>7.0921985815602835E-3</v>
      </c>
      <c r="G30" s="298">
        <f t="shared" si="25"/>
        <v>4.0816326530612242E-2</v>
      </c>
      <c r="H30" s="66" t="s">
        <v>15</v>
      </c>
      <c r="I30" s="299">
        <f t="shared" si="24"/>
        <v>1.1124845488257108E-2</v>
      </c>
      <c r="J30" s="300">
        <f t="shared" si="24"/>
        <v>2.8539761706844E-2</v>
      </c>
    </row>
    <row r="31" spans="1:10" ht="31.5" customHeight="1" x14ac:dyDescent="0.25">
      <c r="A31" s="394" t="s">
        <v>141</v>
      </c>
      <c r="B31" s="301" t="s">
        <v>12</v>
      </c>
      <c r="C31" s="302" t="s">
        <v>13</v>
      </c>
      <c r="D31" s="302">
        <v>18</v>
      </c>
      <c r="E31" s="302" t="s">
        <v>13</v>
      </c>
      <c r="F31" s="302">
        <v>0</v>
      </c>
      <c r="G31" s="302">
        <v>7</v>
      </c>
      <c r="H31" s="70" t="s">
        <v>13</v>
      </c>
      <c r="I31" s="303">
        <v>0</v>
      </c>
      <c r="J31" s="304">
        <f>SUM(C31:I31)</f>
        <v>25</v>
      </c>
    </row>
    <row r="32" spans="1:10" ht="31.5" customHeight="1" x14ac:dyDescent="0.25">
      <c r="A32" s="394"/>
      <c r="B32" s="297" t="s">
        <v>128</v>
      </c>
      <c r="C32" s="298" t="s">
        <v>15</v>
      </c>
      <c r="D32" s="298">
        <f t="shared" ref="D32:J32" si="26">D31/D$42</f>
        <v>1.1523687580025609E-2</v>
      </c>
      <c r="E32" s="298" t="s">
        <v>15</v>
      </c>
      <c r="F32" s="298">
        <f t="shared" ref="F32:G32" si="27">F31/F$42</f>
        <v>0</v>
      </c>
      <c r="G32" s="298">
        <f t="shared" si="27"/>
        <v>4.7619047619047616E-2</v>
      </c>
      <c r="H32" s="66" t="s">
        <v>15</v>
      </c>
      <c r="I32" s="299">
        <f t="shared" si="26"/>
        <v>0</v>
      </c>
      <c r="J32" s="300">
        <f t="shared" si="26"/>
        <v>6.9271266278747579E-3</v>
      </c>
    </row>
    <row r="33" spans="1:12" ht="31.5" customHeight="1" x14ac:dyDescent="0.25">
      <c r="A33" s="394" t="s">
        <v>142</v>
      </c>
      <c r="B33" s="301" t="s">
        <v>12</v>
      </c>
      <c r="C33" s="302" t="s">
        <v>13</v>
      </c>
      <c r="D33" s="302">
        <v>11</v>
      </c>
      <c r="E33" s="302" t="s">
        <v>13</v>
      </c>
      <c r="F33" s="302">
        <v>8</v>
      </c>
      <c r="G33" s="302">
        <v>0</v>
      </c>
      <c r="H33" s="70" t="s">
        <v>13</v>
      </c>
      <c r="I33" s="303">
        <v>29</v>
      </c>
      <c r="J33" s="304">
        <f>SUM(C33:I33)</f>
        <v>48</v>
      </c>
    </row>
    <row r="34" spans="1:12" ht="31.5" customHeight="1" x14ac:dyDescent="0.25">
      <c r="A34" s="394"/>
      <c r="B34" s="297" t="s">
        <v>128</v>
      </c>
      <c r="C34" s="298" t="s">
        <v>15</v>
      </c>
      <c r="D34" s="298">
        <f t="shared" ref="D34:J34" si="28">D33/D$42</f>
        <v>7.0422535211267607E-3</v>
      </c>
      <c r="E34" s="298" t="s">
        <v>15</v>
      </c>
      <c r="F34" s="298">
        <f t="shared" ref="F34:G34" si="29">F33/F$42</f>
        <v>2.8368794326241134E-2</v>
      </c>
      <c r="G34" s="298">
        <f t="shared" si="29"/>
        <v>0</v>
      </c>
      <c r="H34" s="66" t="s">
        <v>15</v>
      </c>
      <c r="I34" s="299">
        <f t="shared" si="28"/>
        <v>1.7923362175525339E-2</v>
      </c>
      <c r="J34" s="300">
        <f t="shared" si="28"/>
        <v>1.3300083125519535E-2</v>
      </c>
    </row>
    <row r="35" spans="1:12" ht="31.5" customHeight="1" x14ac:dyDescent="0.25">
      <c r="A35" s="394" t="s">
        <v>143</v>
      </c>
      <c r="B35" s="301" t="s">
        <v>12</v>
      </c>
      <c r="C35" s="302" t="s">
        <v>13</v>
      </c>
      <c r="D35" s="302">
        <v>32</v>
      </c>
      <c r="E35" s="302" t="s">
        <v>13</v>
      </c>
      <c r="F35" s="302">
        <v>2</v>
      </c>
      <c r="G35" s="302">
        <v>5</v>
      </c>
      <c r="H35" s="70" t="s">
        <v>13</v>
      </c>
      <c r="I35" s="303">
        <v>8</v>
      </c>
      <c r="J35" s="304">
        <f>SUM(C35:I35)</f>
        <v>47</v>
      </c>
    </row>
    <row r="36" spans="1:12" ht="31.5" customHeight="1" x14ac:dyDescent="0.25">
      <c r="A36" s="394"/>
      <c r="B36" s="297" t="s">
        <v>128</v>
      </c>
      <c r="C36" s="298" t="s">
        <v>15</v>
      </c>
      <c r="D36" s="298">
        <f t="shared" ref="D36:J36" si="30">D35/D$42</f>
        <v>2.0486555697823303E-2</v>
      </c>
      <c r="E36" s="298" t="s">
        <v>15</v>
      </c>
      <c r="F36" s="298">
        <f t="shared" ref="F36:G36" si="31">F35/F$42</f>
        <v>7.0921985815602835E-3</v>
      </c>
      <c r="G36" s="298">
        <f t="shared" si="31"/>
        <v>3.4013605442176874E-2</v>
      </c>
      <c r="H36" s="66" t="s">
        <v>15</v>
      </c>
      <c r="I36" s="299">
        <f t="shared" si="30"/>
        <v>4.944375772558714E-3</v>
      </c>
      <c r="J36" s="300">
        <f t="shared" si="30"/>
        <v>1.3022998060404543E-2</v>
      </c>
    </row>
    <row r="37" spans="1:12" ht="31.5" customHeight="1" x14ac:dyDescent="0.25">
      <c r="A37" s="394" t="s">
        <v>144</v>
      </c>
      <c r="B37" s="301" t="s">
        <v>12</v>
      </c>
      <c r="C37" s="302" t="s">
        <v>13</v>
      </c>
      <c r="D37" s="302">
        <v>12</v>
      </c>
      <c r="E37" s="302" t="s">
        <v>13</v>
      </c>
      <c r="F37" s="302">
        <v>2</v>
      </c>
      <c r="G37" s="302">
        <v>0</v>
      </c>
      <c r="H37" s="70" t="s">
        <v>13</v>
      </c>
      <c r="I37" s="303">
        <v>25</v>
      </c>
      <c r="J37" s="304">
        <f>SUM(C37:I37)</f>
        <v>39</v>
      </c>
    </row>
    <row r="38" spans="1:12" ht="31.5" customHeight="1" x14ac:dyDescent="0.25">
      <c r="A38" s="394"/>
      <c r="B38" s="297" t="s">
        <v>128</v>
      </c>
      <c r="C38" s="298" t="s">
        <v>15</v>
      </c>
      <c r="D38" s="298">
        <f t="shared" ref="D38:J38" si="32">D37/D$42</f>
        <v>7.6824583866837385E-3</v>
      </c>
      <c r="E38" s="298" t="s">
        <v>15</v>
      </c>
      <c r="F38" s="298">
        <f t="shared" ref="F38:G38" si="33">F37/F$42</f>
        <v>7.0921985815602835E-3</v>
      </c>
      <c r="G38" s="298">
        <f t="shared" si="33"/>
        <v>0</v>
      </c>
      <c r="H38" s="66" t="s">
        <v>15</v>
      </c>
      <c r="I38" s="299">
        <f t="shared" si="32"/>
        <v>1.5451174289245983E-2</v>
      </c>
      <c r="J38" s="300">
        <f t="shared" si="32"/>
        <v>1.0806317539484621E-2</v>
      </c>
    </row>
    <row r="39" spans="1:12" ht="31.5" customHeight="1" x14ac:dyDescent="0.25">
      <c r="A39" s="394" t="s">
        <v>145</v>
      </c>
      <c r="B39" s="301" t="s">
        <v>12</v>
      </c>
      <c r="C39" s="302" t="s">
        <v>13</v>
      </c>
      <c r="D39" s="302">
        <v>59</v>
      </c>
      <c r="E39" s="302" t="s">
        <v>13</v>
      </c>
      <c r="F39" s="302">
        <v>0</v>
      </c>
      <c r="G39" s="302">
        <v>68</v>
      </c>
      <c r="H39" s="70" t="s">
        <v>13</v>
      </c>
      <c r="I39" s="303">
        <v>397</v>
      </c>
      <c r="J39" s="304">
        <f>SUM(C39:I39)</f>
        <v>524</v>
      </c>
    </row>
    <row r="40" spans="1:12" ht="31.5" customHeight="1" thickBot="1" x14ac:dyDescent="0.3">
      <c r="A40" s="390"/>
      <c r="B40" s="308" t="s">
        <v>128</v>
      </c>
      <c r="C40" s="309" t="s">
        <v>15</v>
      </c>
      <c r="D40" s="309">
        <f t="shared" ref="D40:J40" si="34">D39/D$42</f>
        <v>3.7772087067861719E-2</v>
      </c>
      <c r="E40" s="309" t="s">
        <v>15</v>
      </c>
      <c r="F40" s="309">
        <f t="shared" ref="F40:G40" si="35">F39/F$42</f>
        <v>0</v>
      </c>
      <c r="G40" s="309">
        <f t="shared" si="35"/>
        <v>0.46258503401360546</v>
      </c>
      <c r="H40" s="310" t="s">
        <v>15</v>
      </c>
      <c r="I40" s="311">
        <f t="shared" si="34"/>
        <v>0.24536464771322619</v>
      </c>
      <c r="J40" s="312">
        <f t="shared" si="34"/>
        <v>0.14519257412025491</v>
      </c>
    </row>
    <row r="41" spans="1:12" ht="31.5" customHeight="1" thickBot="1" x14ac:dyDescent="0.3">
      <c r="A41" s="83"/>
      <c r="B41" s="313"/>
      <c r="C41" s="314"/>
      <c r="D41" s="314"/>
      <c r="E41" s="314"/>
      <c r="F41" s="314"/>
      <c r="G41" s="314"/>
      <c r="H41" s="314"/>
      <c r="I41" s="314"/>
      <c r="J41" s="314"/>
    </row>
    <row r="42" spans="1:12" ht="60.75" customHeight="1" thickBot="1" x14ac:dyDescent="0.3">
      <c r="A42" s="315" t="s">
        <v>156</v>
      </c>
      <c r="B42" s="316" t="s">
        <v>12</v>
      </c>
      <c r="C42" s="275" t="s">
        <v>13</v>
      </c>
      <c r="D42" s="275">
        <v>1562</v>
      </c>
      <c r="E42" s="275" t="s">
        <v>13</v>
      </c>
      <c r="F42" s="473">
        <v>282</v>
      </c>
      <c r="G42" s="275">
        <v>147</v>
      </c>
      <c r="H42" s="275" t="s">
        <v>13</v>
      </c>
      <c r="I42" s="317">
        <v>1618</v>
      </c>
      <c r="J42" s="318">
        <f>SUM(C42:I42)</f>
        <v>3609</v>
      </c>
    </row>
    <row r="43" spans="1:12" ht="16.5" customHeight="1" thickBot="1" x14ac:dyDescent="0.3">
      <c r="A43" s="319"/>
      <c r="B43" s="320"/>
      <c r="C43" s="321"/>
      <c r="D43" s="321"/>
      <c r="E43" s="321"/>
      <c r="F43" s="321"/>
      <c r="G43" s="321"/>
      <c r="H43" s="321"/>
      <c r="I43" s="321"/>
      <c r="J43" s="321"/>
    </row>
    <row r="44" spans="1:12" ht="39" customHeight="1" thickBot="1" x14ac:dyDescent="0.3">
      <c r="A44" s="322" t="s">
        <v>29</v>
      </c>
      <c r="B44" s="7" t="s">
        <v>12</v>
      </c>
      <c r="C44" s="323" t="s">
        <v>13</v>
      </c>
      <c r="D44" s="323">
        <f t="shared" ref="D44:I44" si="36">+D45-D42</f>
        <v>449</v>
      </c>
      <c r="E44" s="323" t="s">
        <v>13</v>
      </c>
      <c r="F44" s="472">
        <f t="shared" si="36"/>
        <v>-174</v>
      </c>
      <c r="G44" s="323">
        <f t="shared" si="36"/>
        <v>0</v>
      </c>
      <c r="H44" s="323" t="s">
        <v>13</v>
      </c>
      <c r="I44" s="323">
        <f t="shared" si="36"/>
        <v>0</v>
      </c>
      <c r="J44" s="20">
        <f t="shared" ref="J44" si="37">J45-J42</f>
        <v>275</v>
      </c>
      <c r="L44" s="324" t="s">
        <v>146</v>
      </c>
    </row>
    <row r="45" spans="1:12" ht="39" customHeight="1" thickBot="1" x14ac:dyDescent="0.3">
      <c r="A45" s="167" t="s">
        <v>30</v>
      </c>
      <c r="B45" s="215" t="s">
        <v>12</v>
      </c>
      <c r="C45" s="325" t="s">
        <v>13</v>
      </c>
      <c r="D45" s="326">
        <v>2011</v>
      </c>
      <c r="E45" s="326" t="s">
        <v>13</v>
      </c>
      <c r="F45" s="326">
        <v>108</v>
      </c>
      <c r="G45" s="326">
        <v>147</v>
      </c>
      <c r="H45" s="326" t="s">
        <v>13</v>
      </c>
      <c r="I45" s="327">
        <v>1618</v>
      </c>
      <c r="J45" s="222">
        <f>SUM(C45:I45)</f>
        <v>3884</v>
      </c>
    </row>
    <row r="46" spans="1:12" ht="39" customHeight="1" thickBot="1" x14ac:dyDescent="0.3">
      <c r="A46" s="328"/>
      <c r="B46" s="25"/>
      <c r="C46" s="42"/>
      <c r="D46" s="42"/>
      <c r="E46" s="42"/>
      <c r="F46" s="42"/>
      <c r="G46" s="42"/>
      <c r="H46" s="42"/>
      <c r="I46" s="42"/>
      <c r="J46" s="42"/>
    </row>
    <row r="47" spans="1:12" ht="35.25" customHeight="1" x14ac:dyDescent="0.25">
      <c r="A47" s="336" t="s">
        <v>31</v>
      </c>
      <c r="B47" s="337"/>
      <c r="C47" s="43"/>
      <c r="D47" s="44"/>
      <c r="E47" s="44"/>
      <c r="F47" s="44"/>
      <c r="G47" s="44"/>
      <c r="H47" s="44"/>
      <c r="I47" s="44"/>
      <c r="J47" s="45"/>
    </row>
    <row r="48" spans="1:12" ht="35.25" customHeight="1" x14ac:dyDescent="0.25">
      <c r="A48" s="354" t="s">
        <v>32</v>
      </c>
      <c r="B48" s="464"/>
      <c r="C48" s="329">
        <v>0</v>
      </c>
      <c r="D48" s="47">
        <v>4</v>
      </c>
      <c r="E48" s="330">
        <v>0</v>
      </c>
      <c r="F48" s="47">
        <v>1</v>
      </c>
      <c r="G48" s="47">
        <v>1</v>
      </c>
      <c r="H48" s="47">
        <v>0</v>
      </c>
      <c r="I48" s="47">
        <v>1</v>
      </c>
      <c r="J48" s="48">
        <f>SUM(C48:I48)</f>
        <v>7</v>
      </c>
    </row>
    <row r="49" spans="1:10" ht="35.25" customHeight="1" thickBot="1" x14ac:dyDescent="0.3">
      <c r="A49" s="356" t="s">
        <v>33</v>
      </c>
      <c r="B49" s="462"/>
      <c r="C49" s="331">
        <v>0</v>
      </c>
      <c r="D49" s="50">
        <v>5</v>
      </c>
      <c r="E49" s="50">
        <v>0</v>
      </c>
      <c r="F49" s="50">
        <v>2</v>
      </c>
      <c r="G49" s="50">
        <v>2</v>
      </c>
      <c r="H49" s="50">
        <v>0</v>
      </c>
      <c r="I49" s="51">
        <v>1</v>
      </c>
      <c r="J49" s="52">
        <f>SUM(C49:I49)</f>
        <v>10</v>
      </c>
    </row>
    <row r="50" spans="1:10" ht="21.75" customHeight="1" x14ac:dyDescent="0.25">
      <c r="A50" s="53" t="s">
        <v>34</v>
      </c>
      <c r="B50" s="145"/>
      <c r="C50" s="53"/>
      <c r="D50" s="53"/>
      <c r="E50" s="53"/>
      <c r="F50" s="53"/>
      <c r="G50" s="53"/>
      <c r="H50" s="53"/>
      <c r="I50" s="53"/>
      <c r="J50" s="53"/>
    </row>
    <row r="51" spans="1:10" x14ac:dyDescent="0.25">
      <c r="A51" s="53"/>
      <c r="B51" s="53"/>
      <c r="C51" s="53"/>
      <c r="D51" s="53"/>
      <c r="E51" s="53"/>
      <c r="F51" s="53"/>
      <c r="G51" s="53"/>
      <c r="H51" s="53"/>
      <c r="I51" s="53"/>
      <c r="J51" s="53"/>
    </row>
    <row r="52" spans="1:10" ht="69" customHeight="1" x14ac:dyDescent="0.25">
      <c r="A52" s="463" t="s">
        <v>147</v>
      </c>
      <c r="B52" s="463"/>
      <c r="C52" s="463"/>
      <c r="D52" s="463"/>
      <c r="E52" s="463"/>
      <c r="F52" s="463"/>
      <c r="G52" s="463"/>
      <c r="H52" s="463"/>
      <c r="I52" s="463"/>
      <c r="J52" s="463"/>
    </row>
    <row r="53" spans="1:10" ht="18" customHeight="1" x14ac:dyDescent="0.25">
      <c r="A53" s="469" t="s">
        <v>154</v>
      </c>
      <c r="B53" s="470"/>
      <c r="C53" s="470"/>
      <c r="D53" s="470"/>
      <c r="E53" s="470"/>
      <c r="F53" s="470"/>
      <c r="G53" s="470"/>
      <c r="H53" s="470"/>
      <c r="I53" s="470"/>
      <c r="J53" s="470"/>
    </row>
    <row r="54" spans="1:10" x14ac:dyDescent="0.25">
      <c r="A54" s="469" t="s">
        <v>155</v>
      </c>
      <c r="B54" s="470"/>
      <c r="C54" s="470"/>
      <c r="D54" s="470"/>
      <c r="E54" s="470"/>
      <c r="F54" s="470"/>
      <c r="G54" s="470"/>
      <c r="H54" s="470"/>
      <c r="I54" s="470"/>
      <c r="J54" s="470"/>
    </row>
    <row r="55" spans="1:10" x14ac:dyDescent="0.25">
      <c r="F55" s="471"/>
    </row>
  </sheetData>
  <mergeCells count="28">
    <mergeCell ref="A7:A8"/>
    <mergeCell ref="A54:J54"/>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6" customWidth="1"/>
    <col min="3" max="4" width="23" customWidth="1"/>
    <col min="5" max="5" width="27.5703125" customWidth="1"/>
    <col min="6" max="10" width="23" customWidth="1"/>
  </cols>
  <sheetData>
    <row r="1" spans="1:10" ht="46.5" customHeight="1" x14ac:dyDescent="0.25">
      <c r="A1" s="359" t="s">
        <v>115</v>
      </c>
      <c r="B1" s="359"/>
      <c r="C1" s="359"/>
      <c r="D1" s="359"/>
      <c r="E1" s="359"/>
      <c r="F1" s="359"/>
      <c r="G1" s="359"/>
      <c r="H1" s="359"/>
      <c r="I1" s="359"/>
      <c r="J1" s="359"/>
    </row>
    <row r="2" spans="1:10" ht="46.5" customHeight="1" thickBot="1" x14ac:dyDescent="0.3">
      <c r="A2" s="359" t="s">
        <v>116</v>
      </c>
      <c r="B2" s="359"/>
      <c r="C2" s="360"/>
      <c r="D2" s="360"/>
      <c r="E2" s="360"/>
      <c r="F2" s="360"/>
      <c r="G2" s="360"/>
      <c r="H2" s="360"/>
      <c r="I2" s="360"/>
      <c r="J2" s="360"/>
    </row>
    <row r="3" spans="1:10" ht="51.75" customHeight="1" thickBot="1" x14ac:dyDescent="0.3">
      <c r="A3" s="361" t="s">
        <v>117</v>
      </c>
      <c r="B3" s="362"/>
      <c r="C3" s="365" t="s">
        <v>2</v>
      </c>
      <c r="D3" s="365"/>
      <c r="E3" s="365"/>
      <c r="F3" s="365"/>
      <c r="G3" s="365"/>
      <c r="H3" s="365"/>
      <c r="I3" s="365"/>
      <c r="J3" s="366"/>
    </row>
    <row r="4" spans="1:10" ht="48" customHeight="1" thickBot="1" x14ac:dyDescent="0.3">
      <c r="A4" s="363"/>
      <c r="B4" s="364"/>
      <c r="C4" s="230" t="s">
        <v>3</v>
      </c>
      <c r="D4" s="231" t="s">
        <v>4</v>
      </c>
      <c r="E4" s="232" t="s">
        <v>5</v>
      </c>
      <c r="F4" s="232" t="s">
        <v>6</v>
      </c>
      <c r="G4" s="232" t="s">
        <v>7</v>
      </c>
      <c r="H4" s="232" t="s">
        <v>8</v>
      </c>
      <c r="I4" s="233" t="s">
        <v>9</v>
      </c>
      <c r="J4" s="234" t="s">
        <v>10</v>
      </c>
    </row>
    <row r="5" spans="1:10" ht="25.5" customHeight="1" x14ac:dyDescent="0.25">
      <c r="A5" s="367" t="s">
        <v>118</v>
      </c>
      <c r="B5" s="7" t="s">
        <v>12</v>
      </c>
      <c r="C5" s="8" t="s">
        <v>13</v>
      </c>
      <c r="D5" s="8">
        <v>2</v>
      </c>
      <c r="E5" s="8" t="s">
        <v>13</v>
      </c>
      <c r="F5" s="8">
        <v>1</v>
      </c>
      <c r="G5" s="8">
        <v>0</v>
      </c>
      <c r="H5" s="8" t="s">
        <v>13</v>
      </c>
      <c r="I5" s="146">
        <v>0</v>
      </c>
      <c r="J5" s="235">
        <f>SUM(C5:I5)</f>
        <v>3</v>
      </c>
    </row>
    <row r="6" spans="1:10" ht="25.5" customHeight="1" x14ac:dyDescent="0.25">
      <c r="A6" s="368"/>
      <c r="B6" s="10" t="s">
        <v>14</v>
      </c>
      <c r="C6" s="236" t="s">
        <v>15</v>
      </c>
      <c r="D6" s="236">
        <f>D5/D$9</f>
        <v>1</v>
      </c>
      <c r="E6" s="236" t="s">
        <v>15</v>
      </c>
      <c r="F6" s="237">
        <f t="shared" ref="F6:G6" si="0">F5/F$9</f>
        <v>2.7777777777777776E-2</v>
      </c>
      <c r="G6" s="237">
        <f t="shared" si="0"/>
        <v>0</v>
      </c>
      <c r="H6" s="236" t="s">
        <v>15</v>
      </c>
      <c r="I6" s="163">
        <f>I5/I$9</f>
        <v>0</v>
      </c>
      <c r="J6" s="238">
        <f>J5/J$9</f>
        <v>1.2489592006661116E-3</v>
      </c>
    </row>
    <row r="7" spans="1:10" ht="25.5" customHeight="1" x14ac:dyDescent="0.25">
      <c r="A7" s="368" t="s">
        <v>119</v>
      </c>
      <c r="B7" s="13" t="s">
        <v>12</v>
      </c>
      <c r="C7" s="239" t="s">
        <v>13</v>
      </c>
      <c r="D7" s="239">
        <v>0</v>
      </c>
      <c r="E7" s="239" t="s">
        <v>13</v>
      </c>
      <c r="F7" s="239">
        <v>35</v>
      </c>
      <c r="G7" s="239">
        <v>4</v>
      </c>
      <c r="H7" s="239" t="s">
        <v>13</v>
      </c>
      <c r="I7" s="151">
        <v>2360</v>
      </c>
      <c r="J7" s="240">
        <f>SUM(C7:I7)</f>
        <v>2399</v>
      </c>
    </row>
    <row r="8" spans="1:10" ht="25.5" customHeight="1" x14ac:dyDescent="0.25">
      <c r="A8" s="368"/>
      <c r="B8" s="10" t="s">
        <v>14</v>
      </c>
      <c r="C8" s="162" t="s">
        <v>15</v>
      </c>
      <c r="D8" s="11">
        <f>D7/D$9</f>
        <v>0</v>
      </c>
      <c r="E8" s="162" t="s">
        <v>15</v>
      </c>
      <c r="F8" s="11">
        <f>F7/F$9</f>
        <v>0.97222222222222221</v>
      </c>
      <c r="G8" s="11">
        <f>G7/G$9</f>
        <v>1</v>
      </c>
      <c r="H8" s="162" t="s">
        <v>15</v>
      </c>
      <c r="I8" s="147">
        <f>I7/I$9</f>
        <v>1</v>
      </c>
      <c r="J8" s="241">
        <f>J7/J$9</f>
        <v>0.99875104079933386</v>
      </c>
    </row>
    <row r="9" spans="1:10" ht="25.5" customHeight="1" x14ac:dyDescent="0.25">
      <c r="A9" s="352" t="s">
        <v>120</v>
      </c>
      <c r="B9" s="13" t="s">
        <v>12</v>
      </c>
      <c r="C9" s="157" t="s">
        <v>13</v>
      </c>
      <c r="D9" s="157">
        <f t="shared" ref="D9:I9" si="1">D5+D7</f>
        <v>2</v>
      </c>
      <c r="E9" s="157" t="s">
        <v>13</v>
      </c>
      <c r="F9" s="157">
        <f t="shared" si="1"/>
        <v>36</v>
      </c>
      <c r="G9" s="157">
        <f t="shared" si="1"/>
        <v>4</v>
      </c>
      <c r="H9" s="157" t="s">
        <v>13</v>
      </c>
      <c r="I9" s="158">
        <f t="shared" si="1"/>
        <v>2360</v>
      </c>
      <c r="J9" s="242">
        <f>SUM(C9:I9)</f>
        <v>2402</v>
      </c>
    </row>
    <row r="10" spans="1:10" ht="25.5" customHeight="1" thickBot="1" x14ac:dyDescent="0.3">
      <c r="A10" s="353"/>
      <c r="B10" s="153" t="s">
        <v>14</v>
      </c>
      <c r="C10" s="22" t="s">
        <v>15</v>
      </c>
      <c r="D10" s="22">
        <f t="shared" ref="D10:J10" si="2">D9/D$9</f>
        <v>1</v>
      </c>
      <c r="E10" s="22" t="s">
        <v>15</v>
      </c>
      <c r="F10" s="243" t="s">
        <v>15</v>
      </c>
      <c r="G10" s="243" t="s">
        <v>15</v>
      </c>
      <c r="H10" s="22" t="s">
        <v>15</v>
      </c>
      <c r="I10" s="124">
        <f t="shared" si="2"/>
        <v>1</v>
      </c>
      <c r="J10" s="244">
        <f t="shared" si="2"/>
        <v>1</v>
      </c>
    </row>
    <row r="11" spans="1:10" ht="39.75" customHeight="1" thickBot="1" x14ac:dyDescent="0.3">
      <c r="A11" s="245"/>
      <c r="B11" s="25"/>
      <c r="C11" s="26"/>
      <c r="D11" s="26"/>
      <c r="E11" s="26"/>
      <c r="F11" s="26"/>
      <c r="G11" s="246"/>
      <c r="H11" s="246"/>
      <c r="I11" s="26"/>
      <c r="J11" s="26"/>
    </row>
    <row r="12" spans="1:10" ht="39" customHeight="1" x14ac:dyDescent="0.25">
      <c r="A12" s="336" t="s">
        <v>31</v>
      </c>
      <c r="B12" s="337"/>
      <c r="C12" s="337"/>
      <c r="D12" s="44"/>
      <c r="E12" s="44"/>
      <c r="F12" s="44"/>
      <c r="G12" s="44"/>
      <c r="H12" s="44"/>
      <c r="I12" s="44"/>
      <c r="J12" s="45"/>
    </row>
    <row r="13" spans="1:10" ht="39" customHeight="1" x14ac:dyDescent="0.25">
      <c r="A13" s="354" t="s">
        <v>32</v>
      </c>
      <c r="B13" s="355"/>
      <c r="C13" s="228">
        <v>0</v>
      </c>
      <c r="D13" s="47">
        <v>2</v>
      </c>
      <c r="E13" s="47">
        <v>0</v>
      </c>
      <c r="F13" s="47">
        <v>1</v>
      </c>
      <c r="G13" s="47">
        <v>1</v>
      </c>
      <c r="H13" s="47">
        <v>0</v>
      </c>
      <c r="I13" s="47">
        <v>1</v>
      </c>
      <c r="J13" s="48">
        <f>SUM(C13:I13)</f>
        <v>5</v>
      </c>
    </row>
    <row r="14" spans="1:10" ht="39" customHeight="1" thickBot="1" x14ac:dyDescent="0.3">
      <c r="A14" s="356" t="s">
        <v>33</v>
      </c>
      <c r="B14" s="357"/>
      <c r="C14" s="49">
        <v>0</v>
      </c>
      <c r="D14" s="50">
        <v>5</v>
      </c>
      <c r="E14" s="50">
        <v>0</v>
      </c>
      <c r="F14" s="50">
        <v>2</v>
      </c>
      <c r="G14" s="50">
        <v>2</v>
      </c>
      <c r="H14" s="50">
        <v>0</v>
      </c>
      <c r="I14" s="51">
        <v>1</v>
      </c>
      <c r="J14" s="52">
        <f>SUM(C14:I14)</f>
        <v>10</v>
      </c>
    </row>
    <row r="15" spans="1:10" ht="31.5" customHeight="1" x14ac:dyDescent="0.25">
      <c r="A15" s="53" t="s">
        <v>34</v>
      </c>
      <c r="B15" s="54"/>
      <c r="C15" s="55"/>
      <c r="D15" s="55"/>
      <c r="E15" s="55"/>
      <c r="F15" s="55"/>
      <c r="G15" s="55"/>
      <c r="H15" s="55"/>
      <c r="I15" s="55"/>
      <c r="J15" s="55"/>
    </row>
    <row r="16" spans="1:10" ht="16.5" customHeight="1" x14ac:dyDescent="0.25">
      <c r="B16" s="54"/>
      <c r="C16" s="229"/>
      <c r="D16" s="229"/>
      <c r="E16" s="229"/>
      <c r="F16" s="229"/>
      <c r="G16" s="229"/>
      <c r="H16" s="229"/>
      <c r="I16" s="229"/>
      <c r="J16" s="229"/>
    </row>
    <row r="17" spans="1:10" s="247" customFormat="1" ht="51.75" customHeight="1" x14ac:dyDescent="0.25">
      <c r="A17" s="358" t="s">
        <v>121</v>
      </c>
      <c r="B17" s="358"/>
      <c r="C17" s="358"/>
      <c r="D17" s="358"/>
      <c r="E17" s="358"/>
      <c r="F17" s="358"/>
      <c r="G17" s="358"/>
      <c r="H17" s="358"/>
      <c r="I17" s="358"/>
      <c r="J17" s="358"/>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6"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73" t="s">
        <v>104</v>
      </c>
      <c r="B1" s="373"/>
      <c r="C1" s="373"/>
      <c r="D1" s="373"/>
      <c r="E1" s="373"/>
      <c r="F1" s="373"/>
      <c r="G1" s="373"/>
      <c r="H1" s="373"/>
      <c r="I1" s="373"/>
      <c r="J1" s="373"/>
    </row>
    <row r="2" spans="1:10" ht="45" customHeight="1" thickBot="1" x14ac:dyDescent="0.3">
      <c r="A2" s="373" t="s">
        <v>105</v>
      </c>
      <c r="B2" s="373"/>
      <c r="C2" s="374"/>
      <c r="D2" s="374"/>
      <c r="E2" s="374"/>
      <c r="F2" s="374"/>
      <c r="G2" s="374"/>
      <c r="H2" s="374"/>
      <c r="I2" s="374"/>
      <c r="J2" s="374"/>
    </row>
    <row r="3" spans="1:10" ht="51.75" customHeight="1" thickBot="1" x14ac:dyDescent="0.3">
      <c r="A3" s="371" t="s">
        <v>106</v>
      </c>
      <c r="B3" s="375"/>
      <c r="C3" s="378" t="s">
        <v>2</v>
      </c>
      <c r="D3" s="379"/>
      <c r="E3" s="379"/>
      <c r="F3" s="379"/>
      <c r="G3" s="379"/>
      <c r="H3" s="379"/>
      <c r="I3" s="379"/>
      <c r="J3" s="380"/>
    </row>
    <row r="4" spans="1:10" ht="48" customHeight="1" thickBot="1" x14ac:dyDescent="0.3">
      <c r="A4" s="376"/>
      <c r="B4" s="377"/>
      <c r="C4" s="1" t="s">
        <v>3</v>
      </c>
      <c r="D4" s="3" t="s">
        <v>4</v>
      </c>
      <c r="E4" s="3" t="s">
        <v>5</v>
      </c>
      <c r="F4" s="3" t="s">
        <v>6</v>
      </c>
      <c r="G4" s="3" t="s">
        <v>7</v>
      </c>
      <c r="H4" s="3" t="s">
        <v>8</v>
      </c>
      <c r="I4" s="5" t="s">
        <v>9</v>
      </c>
      <c r="J4" s="6" t="s">
        <v>10</v>
      </c>
    </row>
    <row r="5" spans="1:10" ht="25.5" customHeight="1" x14ac:dyDescent="0.25">
      <c r="A5" s="381" t="s">
        <v>86</v>
      </c>
      <c r="B5" s="7" t="s">
        <v>12</v>
      </c>
      <c r="C5" s="8" t="s">
        <v>13</v>
      </c>
      <c r="D5" s="8">
        <v>408</v>
      </c>
      <c r="E5" s="8" t="s">
        <v>13</v>
      </c>
      <c r="F5" s="8">
        <v>31</v>
      </c>
      <c r="G5" s="8">
        <v>80</v>
      </c>
      <c r="H5" s="8" t="s">
        <v>13</v>
      </c>
      <c r="I5" s="146">
        <v>209</v>
      </c>
      <c r="J5" s="9">
        <f>SUM(C5:I5)</f>
        <v>728</v>
      </c>
    </row>
    <row r="6" spans="1:10" ht="25.5" customHeight="1" x14ac:dyDescent="0.25">
      <c r="A6" s="382"/>
      <c r="B6" s="10" t="s">
        <v>14</v>
      </c>
      <c r="C6" s="11" t="s">
        <v>15</v>
      </c>
      <c r="D6" s="11">
        <f>D5/D$11</f>
        <v>0.55434782608695654</v>
      </c>
      <c r="E6" s="11" t="s">
        <v>15</v>
      </c>
      <c r="F6" s="11">
        <f>F5/F$11</f>
        <v>0.44285714285714284</v>
      </c>
      <c r="G6" s="11">
        <f>G5/G$11</f>
        <v>0.65040650406504064</v>
      </c>
      <c r="H6" s="11" t="s">
        <v>15</v>
      </c>
      <c r="I6" s="147">
        <f>I5/I$11</f>
        <v>0.46136865342163358</v>
      </c>
      <c r="J6" s="12">
        <f>J5/J$11</f>
        <v>0.52677279305354563</v>
      </c>
    </row>
    <row r="7" spans="1:10" ht="25.5" customHeight="1" x14ac:dyDescent="0.25">
      <c r="A7" s="383" t="s">
        <v>87</v>
      </c>
      <c r="B7" s="149" t="s">
        <v>12</v>
      </c>
      <c r="C7" s="150" t="s">
        <v>13</v>
      </c>
      <c r="D7" s="150">
        <v>328</v>
      </c>
      <c r="E7" s="150" t="s">
        <v>13</v>
      </c>
      <c r="F7" s="150">
        <v>39</v>
      </c>
      <c r="G7" s="150">
        <v>43</v>
      </c>
      <c r="H7" s="150" t="s">
        <v>13</v>
      </c>
      <c r="I7" s="151">
        <v>244</v>
      </c>
      <c r="J7" s="152">
        <f>SUM(C7:I7)</f>
        <v>654</v>
      </c>
    </row>
    <row r="8" spans="1:10" ht="25.5" customHeight="1" x14ac:dyDescent="0.25">
      <c r="A8" s="382"/>
      <c r="B8" s="10" t="s">
        <v>14</v>
      </c>
      <c r="C8" s="11" t="s">
        <v>15</v>
      </c>
      <c r="D8" s="11">
        <f>D7/D$11</f>
        <v>0.44565217391304346</v>
      </c>
      <c r="E8" s="11" t="s">
        <v>15</v>
      </c>
      <c r="F8" s="11">
        <f>F7/F$11</f>
        <v>0.55714285714285716</v>
      </c>
      <c r="G8" s="11">
        <f>G7/G$11</f>
        <v>0.34959349593495936</v>
      </c>
      <c r="H8" s="11" t="s">
        <v>15</v>
      </c>
      <c r="I8" s="147">
        <f>I7/I$11</f>
        <v>0.53863134657836642</v>
      </c>
      <c r="J8" s="12">
        <f>J7/J$11</f>
        <v>0.47322720694645443</v>
      </c>
    </row>
    <row r="9" spans="1:10" ht="25.5" customHeight="1" x14ac:dyDescent="0.25">
      <c r="A9" s="369" t="s">
        <v>107</v>
      </c>
      <c r="B9" s="13" t="s">
        <v>12</v>
      </c>
      <c r="C9" s="14" t="s">
        <v>13</v>
      </c>
      <c r="D9" s="14">
        <v>0</v>
      </c>
      <c r="E9" s="14" t="s">
        <v>13</v>
      </c>
      <c r="F9" s="14">
        <v>0</v>
      </c>
      <c r="G9" s="14">
        <v>0</v>
      </c>
      <c r="H9" s="14" t="s">
        <v>13</v>
      </c>
      <c r="I9" s="148">
        <v>0</v>
      </c>
      <c r="J9" s="15">
        <v>0</v>
      </c>
    </row>
    <row r="10" spans="1:10" ht="25.5" customHeight="1" thickBot="1" x14ac:dyDescent="0.3">
      <c r="A10" s="370"/>
      <c r="B10" s="153" t="s">
        <v>14</v>
      </c>
      <c r="C10" s="154" t="s">
        <v>15</v>
      </c>
      <c r="D10" s="154">
        <f>D9/D$11</f>
        <v>0</v>
      </c>
      <c r="E10" s="154" t="s">
        <v>15</v>
      </c>
      <c r="F10" s="154">
        <f>F9/F$11</f>
        <v>0</v>
      </c>
      <c r="G10" s="154">
        <f>G9/G$11</f>
        <v>0</v>
      </c>
      <c r="H10" s="154" t="s">
        <v>15</v>
      </c>
      <c r="I10" s="155">
        <f>I9/I$11</f>
        <v>0</v>
      </c>
      <c r="J10" s="155">
        <f>J9/J$11</f>
        <v>0</v>
      </c>
    </row>
    <row r="11" spans="1:10" ht="25.5" customHeight="1" x14ac:dyDescent="0.25">
      <c r="A11" s="371" t="s">
        <v>108</v>
      </c>
      <c r="B11" s="7" t="s">
        <v>12</v>
      </c>
      <c r="C11" s="19" t="s">
        <v>13</v>
      </c>
      <c r="D11" s="19">
        <f>D5+D7+D9</f>
        <v>736</v>
      </c>
      <c r="E11" s="19" t="s">
        <v>13</v>
      </c>
      <c r="F11" s="19">
        <f>F5+F7+F9</f>
        <v>70</v>
      </c>
      <c r="G11" s="19">
        <f>G5+G7+G9</f>
        <v>123</v>
      </c>
      <c r="H11" s="19" t="s">
        <v>13</v>
      </c>
      <c r="I11" s="122">
        <f>I5+I7+I9</f>
        <v>453</v>
      </c>
      <c r="J11" s="159">
        <f>J5+J7+J9</f>
        <v>1382</v>
      </c>
    </row>
    <row r="12" spans="1:10" ht="25.5" customHeight="1" thickBot="1" x14ac:dyDescent="0.3">
      <c r="A12" s="372"/>
      <c r="B12" s="153" t="s">
        <v>14</v>
      </c>
      <c r="C12" s="22" t="s">
        <v>15</v>
      </c>
      <c r="D12" s="22">
        <f t="shared" ref="D12:I12" si="0">D11/D$11</f>
        <v>1</v>
      </c>
      <c r="E12" s="22" t="s">
        <v>15</v>
      </c>
      <c r="F12" s="22">
        <f t="shared" si="0"/>
        <v>1</v>
      </c>
      <c r="G12" s="22">
        <f t="shared" si="0"/>
        <v>1</v>
      </c>
      <c r="H12" s="22" t="s">
        <v>15</v>
      </c>
      <c r="I12" s="124">
        <f t="shared" si="0"/>
        <v>1</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14" t="s">
        <v>109</v>
      </c>
      <c r="B14" s="215" t="s">
        <v>12</v>
      </c>
      <c r="C14" s="216" t="s">
        <v>13</v>
      </c>
      <c r="D14" s="216">
        <v>0</v>
      </c>
      <c r="E14" s="216" t="s">
        <v>13</v>
      </c>
      <c r="F14" s="216">
        <v>0</v>
      </c>
      <c r="G14" s="216">
        <v>0</v>
      </c>
      <c r="H14" s="216" t="s">
        <v>110</v>
      </c>
      <c r="I14" s="217">
        <v>0</v>
      </c>
      <c r="J14" s="218">
        <f>SUM(C14:I14)</f>
        <v>0</v>
      </c>
    </row>
    <row r="15" spans="1:10" ht="51" customHeight="1" thickBot="1" x14ac:dyDescent="0.3">
      <c r="A15" s="219" t="s">
        <v>111</v>
      </c>
      <c r="B15" s="215" t="s">
        <v>12</v>
      </c>
      <c r="C15" s="220" t="s">
        <v>13</v>
      </c>
      <c r="D15" s="220">
        <f>D5+D7+D9+D14</f>
        <v>736</v>
      </c>
      <c r="E15" s="220" t="s">
        <v>13</v>
      </c>
      <c r="F15" s="220">
        <f>F5+F7+F9+F14</f>
        <v>70</v>
      </c>
      <c r="G15" s="220">
        <f>G5+G7+G9+G14</f>
        <v>123</v>
      </c>
      <c r="H15" s="220" t="s">
        <v>110</v>
      </c>
      <c r="I15" s="221">
        <f>I5+I7+I9+I14</f>
        <v>453</v>
      </c>
      <c r="J15" s="222">
        <f>SUM(C15:I15)</f>
        <v>1382</v>
      </c>
    </row>
    <row r="16" spans="1:10" ht="38.25" customHeight="1" thickBot="1" x14ac:dyDescent="0.3">
      <c r="A16" s="40"/>
      <c r="B16" s="25"/>
      <c r="C16" s="41"/>
      <c r="D16" s="41"/>
      <c r="E16" s="41"/>
      <c r="F16" s="41"/>
      <c r="G16" s="223"/>
      <c r="H16" s="41"/>
      <c r="I16" s="41"/>
      <c r="J16" s="42"/>
    </row>
    <row r="17" spans="1:10" ht="51" customHeight="1" thickBot="1" x14ac:dyDescent="0.3">
      <c r="A17" s="219" t="s">
        <v>112</v>
      </c>
      <c r="B17" s="161" t="s">
        <v>90</v>
      </c>
      <c r="C17" s="224" t="s">
        <v>15</v>
      </c>
      <c r="D17" s="225">
        <f t="shared" ref="D17:J17" si="1">D15/D19</f>
        <v>0.36598707110890105</v>
      </c>
      <c r="E17" s="224" t="s">
        <v>15</v>
      </c>
      <c r="F17" s="225">
        <f t="shared" si="1"/>
        <v>0.64814814814814814</v>
      </c>
      <c r="G17" s="225">
        <f t="shared" si="1"/>
        <v>0.83673469387755106</v>
      </c>
      <c r="H17" s="224" t="s">
        <v>15</v>
      </c>
      <c r="I17" s="226">
        <f t="shared" si="1"/>
        <v>0.27997527812113721</v>
      </c>
      <c r="J17" s="227">
        <f t="shared" si="1"/>
        <v>0.35581874356333676</v>
      </c>
    </row>
    <row r="18" spans="1:10" ht="37.5" customHeight="1" thickBot="1" x14ac:dyDescent="0.3">
      <c r="A18" s="24"/>
      <c r="B18" s="25"/>
      <c r="C18" s="26"/>
      <c r="D18" s="26"/>
      <c r="E18" s="26"/>
      <c r="F18" s="26"/>
      <c r="G18" s="26"/>
      <c r="H18" s="26"/>
      <c r="I18" s="26"/>
      <c r="J18" s="26"/>
    </row>
    <row r="19" spans="1:10" ht="51" customHeight="1" thickBot="1" x14ac:dyDescent="0.3">
      <c r="A19" s="219" t="s">
        <v>113</v>
      </c>
      <c r="B19" s="215" t="s">
        <v>12</v>
      </c>
      <c r="C19" s="220" t="s">
        <v>13</v>
      </c>
      <c r="D19" s="220">
        <v>2011</v>
      </c>
      <c r="E19" s="220" t="s">
        <v>13</v>
      </c>
      <c r="F19" s="220">
        <v>108</v>
      </c>
      <c r="G19" s="220">
        <v>147</v>
      </c>
      <c r="H19" s="220" t="s">
        <v>13</v>
      </c>
      <c r="I19" s="221">
        <v>1618</v>
      </c>
      <c r="J19" s="222">
        <f>SUM(C19:I19)</f>
        <v>3884</v>
      </c>
    </row>
    <row r="20" spans="1:10" ht="57.75" customHeight="1" thickBot="1" x14ac:dyDescent="0.3"/>
    <row r="21" spans="1:10" ht="49.5" customHeight="1" x14ac:dyDescent="0.25">
      <c r="A21" s="336" t="s">
        <v>31</v>
      </c>
      <c r="B21" s="337"/>
      <c r="C21" s="337"/>
      <c r="D21" s="44"/>
      <c r="E21" s="44"/>
      <c r="F21" s="44"/>
      <c r="G21" s="44"/>
      <c r="H21" s="44"/>
      <c r="I21" s="44"/>
      <c r="J21" s="45"/>
    </row>
    <row r="22" spans="1:10" ht="45" customHeight="1" x14ac:dyDescent="0.25">
      <c r="A22" s="354" t="s">
        <v>32</v>
      </c>
      <c r="B22" s="355"/>
      <c r="C22" s="228">
        <v>0</v>
      </c>
      <c r="D22" s="47">
        <v>4</v>
      </c>
      <c r="E22" s="47">
        <v>0</v>
      </c>
      <c r="F22" s="47">
        <v>1</v>
      </c>
      <c r="G22" s="47">
        <v>1</v>
      </c>
      <c r="H22" s="47">
        <v>0</v>
      </c>
      <c r="I22" s="47">
        <v>1</v>
      </c>
      <c r="J22" s="48">
        <f>SUM(C22:I22)</f>
        <v>7</v>
      </c>
    </row>
    <row r="23" spans="1:10" ht="45" customHeight="1" thickBot="1" x14ac:dyDescent="0.3">
      <c r="A23" s="356" t="s">
        <v>33</v>
      </c>
      <c r="B23" s="357"/>
      <c r="C23" s="49">
        <v>0</v>
      </c>
      <c r="D23" s="50">
        <v>5</v>
      </c>
      <c r="E23" s="50">
        <v>0</v>
      </c>
      <c r="F23" s="50">
        <v>2</v>
      </c>
      <c r="G23" s="50">
        <v>2</v>
      </c>
      <c r="H23" s="50">
        <v>0</v>
      </c>
      <c r="I23" s="51">
        <v>1</v>
      </c>
      <c r="J23" s="52">
        <f>SUM(C23:I23)</f>
        <v>10</v>
      </c>
    </row>
    <row r="24" spans="1:10" ht="31.5" customHeight="1" x14ac:dyDescent="0.25">
      <c r="A24" s="53" t="s">
        <v>34</v>
      </c>
      <c r="B24" s="54"/>
      <c r="C24" s="55"/>
      <c r="D24" s="55"/>
      <c r="E24" s="55"/>
      <c r="F24" s="55"/>
      <c r="G24" s="55"/>
      <c r="H24" s="55"/>
      <c r="I24" s="55"/>
      <c r="J24" s="55"/>
    </row>
    <row r="25" spans="1:10" ht="16.5" customHeight="1" x14ac:dyDescent="0.25">
      <c r="B25" s="54"/>
      <c r="C25" s="229"/>
      <c r="D25" s="229"/>
      <c r="E25" s="229"/>
      <c r="F25" s="229"/>
      <c r="G25" s="229"/>
      <c r="H25" s="229"/>
      <c r="I25" s="229"/>
      <c r="J25" s="229"/>
    </row>
    <row r="26" spans="1:10" ht="45" customHeight="1" x14ac:dyDescent="0.25">
      <c r="A26" s="358" t="s">
        <v>114</v>
      </c>
      <c r="B26" s="358"/>
      <c r="C26" s="358"/>
      <c r="D26" s="358"/>
      <c r="E26" s="358"/>
      <c r="F26" s="358"/>
      <c r="G26" s="358"/>
      <c r="H26" s="358"/>
      <c r="I26" s="358"/>
      <c r="J26" s="358"/>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topLeftCell="A3"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6" customWidth="1"/>
    <col min="3" max="4" width="13.140625" style="56" customWidth="1"/>
    <col min="5" max="26" width="13.140625" customWidth="1"/>
    <col min="27" max="16384" width="11.42578125" style="170"/>
  </cols>
  <sheetData>
    <row r="1" spans="1:26" ht="58.5" customHeight="1" x14ac:dyDescent="0.25">
      <c r="A1" s="417" t="s">
        <v>83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row>
    <row r="2" spans="1:26" ht="32.25" thickBot="1" x14ac:dyDescent="0.3">
      <c r="A2" s="417" t="s">
        <v>84</v>
      </c>
      <c r="B2" s="418"/>
      <c r="C2" s="418"/>
      <c r="D2" s="418"/>
      <c r="E2" s="418"/>
      <c r="F2" s="418"/>
      <c r="G2" s="418"/>
      <c r="H2" s="418"/>
      <c r="I2" s="418"/>
      <c r="J2" s="418"/>
      <c r="K2" s="418"/>
      <c r="L2" s="418"/>
      <c r="M2" s="418"/>
      <c r="N2" s="418"/>
      <c r="O2" s="418"/>
      <c r="P2" s="418"/>
      <c r="Q2" s="418"/>
      <c r="R2" s="418"/>
      <c r="S2" s="418"/>
      <c r="T2" s="418"/>
      <c r="U2" s="418"/>
      <c r="V2" s="418"/>
      <c r="W2" s="418"/>
      <c r="X2" s="418"/>
      <c r="Y2" s="418"/>
      <c r="Z2" s="418"/>
    </row>
    <row r="3" spans="1:26" ht="51.75" customHeight="1" thickBot="1" x14ac:dyDescent="0.3">
      <c r="A3" s="419" t="s">
        <v>85</v>
      </c>
      <c r="B3" s="420"/>
      <c r="C3" s="425" t="s">
        <v>2</v>
      </c>
      <c r="D3" s="426"/>
      <c r="E3" s="426"/>
      <c r="F3" s="426"/>
      <c r="G3" s="426"/>
      <c r="H3" s="426"/>
      <c r="I3" s="426"/>
      <c r="J3" s="426"/>
      <c r="K3" s="426"/>
      <c r="L3" s="426"/>
      <c r="M3" s="426"/>
      <c r="N3" s="426"/>
      <c r="O3" s="426"/>
      <c r="P3" s="426"/>
      <c r="Q3" s="426"/>
      <c r="R3" s="426"/>
      <c r="S3" s="426"/>
      <c r="T3" s="426"/>
      <c r="U3" s="426"/>
      <c r="V3" s="426"/>
      <c r="W3" s="426"/>
      <c r="X3" s="426"/>
      <c r="Y3" s="426"/>
      <c r="Z3" s="427"/>
    </row>
    <row r="4" spans="1:26" ht="66" customHeight="1" x14ac:dyDescent="0.25">
      <c r="A4" s="421"/>
      <c r="B4" s="422"/>
      <c r="C4" s="410" t="s">
        <v>3</v>
      </c>
      <c r="D4" s="413"/>
      <c r="E4" s="414"/>
      <c r="F4" s="410" t="s">
        <v>4</v>
      </c>
      <c r="G4" s="413"/>
      <c r="H4" s="414"/>
      <c r="I4" s="412" t="s">
        <v>5</v>
      </c>
      <c r="J4" s="413"/>
      <c r="K4" s="414"/>
      <c r="L4" s="412" t="s">
        <v>6</v>
      </c>
      <c r="M4" s="413"/>
      <c r="N4" s="414"/>
      <c r="O4" s="412" t="s">
        <v>7</v>
      </c>
      <c r="P4" s="413"/>
      <c r="Q4" s="414"/>
      <c r="R4" s="410" t="s">
        <v>8</v>
      </c>
      <c r="S4" s="413"/>
      <c r="T4" s="414"/>
      <c r="U4" s="412" t="s">
        <v>9</v>
      </c>
      <c r="V4" s="413"/>
      <c r="W4" s="414"/>
      <c r="X4" s="412" t="s">
        <v>10</v>
      </c>
      <c r="Y4" s="413"/>
      <c r="Z4" s="414"/>
    </row>
    <row r="5" spans="1:26" ht="48" customHeight="1" thickBot="1" x14ac:dyDescent="0.3">
      <c r="A5" s="423"/>
      <c r="B5" s="424"/>
      <c r="C5" s="171" t="s">
        <v>86</v>
      </c>
      <c r="D5" s="172" t="s">
        <v>87</v>
      </c>
      <c r="E5" s="173" t="s">
        <v>88</v>
      </c>
      <c r="F5" s="171" t="s">
        <v>86</v>
      </c>
      <c r="G5" s="172" t="s">
        <v>87</v>
      </c>
      <c r="H5" s="173" t="s">
        <v>88</v>
      </c>
      <c r="I5" s="171" t="s">
        <v>86</v>
      </c>
      <c r="J5" s="172" t="s">
        <v>87</v>
      </c>
      <c r="K5" s="173" t="s">
        <v>88</v>
      </c>
      <c r="L5" s="171" t="s">
        <v>86</v>
      </c>
      <c r="M5" s="172" t="s">
        <v>87</v>
      </c>
      <c r="N5" s="173" t="s">
        <v>88</v>
      </c>
      <c r="O5" s="171" t="s">
        <v>86</v>
      </c>
      <c r="P5" s="172" t="s">
        <v>87</v>
      </c>
      <c r="Q5" s="173" t="s">
        <v>88</v>
      </c>
      <c r="R5" s="171" t="s">
        <v>86</v>
      </c>
      <c r="S5" s="172" t="s">
        <v>87</v>
      </c>
      <c r="T5" s="173" t="s">
        <v>88</v>
      </c>
      <c r="U5" s="171" t="s">
        <v>86</v>
      </c>
      <c r="V5" s="172" t="s">
        <v>87</v>
      </c>
      <c r="W5" s="173" t="s">
        <v>88</v>
      </c>
      <c r="X5" s="171" t="s">
        <v>86</v>
      </c>
      <c r="Y5" s="172" t="s">
        <v>87</v>
      </c>
      <c r="Z5" s="173" t="s">
        <v>88</v>
      </c>
    </row>
    <row r="6" spans="1:26" ht="34.5" customHeight="1" x14ac:dyDescent="0.25">
      <c r="A6" s="415" t="s">
        <v>89</v>
      </c>
      <c r="B6" s="174" t="s">
        <v>37</v>
      </c>
      <c r="C6" s="175" t="s">
        <v>13</v>
      </c>
      <c r="D6" s="176" t="s">
        <v>13</v>
      </c>
      <c r="E6" s="177" t="s">
        <v>13</v>
      </c>
      <c r="F6" s="175">
        <v>1</v>
      </c>
      <c r="G6" s="176">
        <v>1</v>
      </c>
      <c r="H6" s="177">
        <f>+G6+F6</f>
        <v>2</v>
      </c>
      <c r="I6" s="175" t="s">
        <v>13</v>
      </c>
      <c r="J6" s="176" t="s">
        <v>13</v>
      </c>
      <c r="K6" s="177" t="s">
        <v>13</v>
      </c>
      <c r="L6" s="175">
        <v>0</v>
      </c>
      <c r="M6" s="176">
        <v>1</v>
      </c>
      <c r="N6" s="177">
        <f>+M6+L6</f>
        <v>1</v>
      </c>
      <c r="O6" s="175">
        <v>0</v>
      </c>
      <c r="P6" s="176">
        <v>0</v>
      </c>
      <c r="Q6" s="177">
        <f>+P6+O6</f>
        <v>0</v>
      </c>
      <c r="R6" s="175" t="s">
        <v>13</v>
      </c>
      <c r="S6" s="176" t="s">
        <v>13</v>
      </c>
      <c r="T6" s="177" t="s">
        <v>13</v>
      </c>
      <c r="U6" s="175">
        <v>0</v>
      </c>
      <c r="V6" s="176">
        <v>0</v>
      </c>
      <c r="W6" s="177">
        <f>+V6+U6</f>
        <v>0</v>
      </c>
      <c r="X6" s="175">
        <f>+F6+L6+O6+U6</f>
        <v>1</v>
      </c>
      <c r="Y6" s="178">
        <f>+G6+M6+P6+V6</f>
        <v>2</v>
      </c>
      <c r="Z6" s="177">
        <f>+Y6+X6</f>
        <v>3</v>
      </c>
    </row>
    <row r="7" spans="1:26" ht="31.9" customHeight="1" x14ac:dyDescent="0.25">
      <c r="A7" s="408"/>
      <c r="B7" s="179" t="s">
        <v>90</v>
      </c>
      <c r="C7" s="180" t="s">
        <v>15</v>
      </c>
      <c r="D7" s="181" t="s">
        <v>15</v>
      </c>
      <c r="E7" s="182" t="s">
        <v>15</v>
      </c>
      <c r="F7" s="180">
        <f t="shared" ref="F7:Z21" si="0">F6/F$28</f>
        <v>8.8731144631765753E-4</v>
      </c>
      <c r="G7" s="181">
        <f t="shared" si="0"/>
        <v>1.176470588235294E-3</v>
      </c>
      <c r="H7" s="182">
        <f t="shared" si="0"/>
        <v>1.0116337885685382E-3</v>
      </c>
      <c r="I7" s="180" t="s">
        <v>15</v>
      </c>
      <c r="J7" s="181" t="s">
        <v>15</v>
      </c>
      <c r="K7" s="182" t="s">
        <v>15</v>
      </c>
      <c r="L7" s="180">
        <f t="shared" si="0"/>
        <v>0</v>
      </c>
      <c r="M7" s="181">
        <f t="shared" si="0"/>
        <v>1.5873015873015872E-2</v>
      </c>
      <c r="N7" s="182">
        <f t="shared" si="0"/>
        <v>9.3457943925233638E-3</v>
      </c>
      <c r="O7" s="180">
        <f t="shared" si="0"/>
        <v>0</v>
      </c>
      <c r="P7" s="181">
        <f t="shared" si="0"/>
        <v>0</v>
      </c>
      <c r="Q7" s="182">
        <f t="shared" si="0"/>
        <v>0</v>
      </c>
      <c r="R7" s="180" t="s">
        <v>15</v>
      </c>
      <c r="S7" s="181" t="s">
        <v>15</v>
      </c>
      <c r="T7" s="182" t="s">
        <v>15</v>
      </c>
      <c r="U7" s="180">
        <f t="shared" si="0"/>
        <v>0</v>
      </c>
      <c r="V7" s="181">
        <f t="shared" si="0"/>
        <v>0</v>
      </c>
      <c r="W7" s="182">
        <f t="shared" si="0"/>
        <v>0</v>
      </c>
      <c r="X7" s="180">
        <f t="shared" si="0"/>
        <v>5.0890585241730279E-4</v>
      </c>
      <c r="Y7" s="181">
        <f t="shared" si="0"/>
        <v>1.1061946902654867E-3</v>
      </c>
      <c r="Z7" s="182">
        <f t="shared" si="0"/>
        <v>7.9512324410283594E-4</v>
      </c>
    </row>
    <row r="8" spans="1:26" ht="28.5" customHeight="1" x14ac:dyDescent="0.25">
      <c r="A8" s="416" t="s">
        <v>91</v>
      </c>
      <c r="B8" s="183" t="s">
        <v>37</v>
      </c>
      <c r="C8" s="184" t="s">
        <v>13</v>
      </c>
      <c r="D8" s="185" t="s">
        <v>13</v>
      </c>
      <c r="E8" s="186" t="s">
        <v>13</v>
      </c>
      <c r="F8" s="184">
        <v>68</v>
      </c>
      <c r="G8" s="185">
        <v>92</v>
      </c>
      <c r="H8" s="186">
        <f>+G8+F8</f>
        <v>160</v>
      </c>
      <c r="I8" s="184" t="s">
        <v>13</v>
      </c>
      <c r="J8" s="185" t="s">
        <v>13</v>
      </c>
      <c r="K8" s="186" t="s">
        <v>13</v>
      </c>
      <c r="L8" s="184">
        <v>3</v>
      </c>
      <c r="M8" s="185">
        <v>8</v>
      </c>
      <c r="N8" s="186">
        <f>+M8+L8</f>
        <v>11</v>
      </c>
      <c r="O8" s="184">
        <v>15</v>
      </c>
      <c r="P8" s="185">
        <v>8</v>
      </c>
      <c r="Q8" s="186">
        <f>+P8+O8</f>
        <v>23</v>
      </c>
      <c r="R8" s="184" t="s">
        <v>13</v>
      </c>
      <c r="S8" s="185" t="s">
        <v>13</v>
      </c>
      <c r="T8" s="186" t="s">
        <v>13</v>
      </c>
      <c r="U8" s="184">
        <v>54</v>
      </c>
      <c r="V8" s="185">
        <v>77</v>
      </c>
      <c r="W8" s="186">
        <f>+V8+U8</f>
        <v>131</v>
      </c>
      <c r="X8" s="184">
        <f>+F8+L8+O8+U8</f>
        <v>140</v>
      </c>
      <c r="Y8" s="185">
        <f>+G8+M8+P8+V8</f>
        <v>185</v>
      </c>
      <c r="Z8" s="186">
        <f>+Y8+X8</f>
        <v>325</v>
      </c>
    </row>
    <row r="9" spans="1:26" ht="31.5" customHeight="1" x14ac:dyDescent="0.25">
      <c r="A9" s="408"/>
      <c r="B9" s="179" t="s">
        <v>90</v>
      </c>
      <c r="C9" s="180" t="s">
        <v>15</v>
      </c>
      <c r="D9" s="181" t="s">
        <v>15</v>
      </c>
      <c r="E9" s="182" t="s">
        <v>15</v>
      </c>
      <c r="F9" s="180">
        <f t="shared" ref="F9:Y9" si="1">F8/F$28</f>
        <v>6.0337178349600708E-2</v>
      </c>
      <c r="G9" s="181">
        <f t="shared" si="1"/>
        <v>0.10823529411764705</v>
      </c>
      <c r="H9" s="182">
        <f t="shared" si="1"/>
        <v>8.0930703085483058E-2</v>
      </c>
      <c r="I9" s="180" t="s">
        <v>15</v>
      </c>
      <c r="J9" s="181" t="s">
        <v>15</v>
      </c>
      <c r="K9" s="182" t="s">
        <v>15</v>
      </c>
      <c r="L9" s="180">
        <f t="shared" si="1"/>
        <v>6.8181818181818177E-2</v>
      </c>
      <c r="M9" s="181">
        <f t="shared" si="1"/>
        <v>0.12698412698412698</v>
      </c>
      <c r="N9" s="182">
        <f t="shared" si="1"/>
        <v>0.10280373831775701</v>
      </c>
      <c r="O9" s="180">
        <f t="shared" si="1"/>
        <v>0.18518518518518517</v>
      </c>
      <c r="P9" s="181">
        <f t="shared" si="1"/>
        <v>0.18604651162790697</v>
      </c>
      <c r="Q9" s="182">
        <f t="shared" si="1"/>
        <v>0.18548387096774194</v>
      </c>
      <c r="R9" s="180" t="s">
        <v>15</v>
      </c>
      <c r="S9" s="181" t="s">
        <v>15</v>
      </c>
      <c r="T9" s="182" t="s">
        <v>15</v>
      </c>
      <c r="U9" s="180">
        <f t="shared" si="1"/>
        <v>7.5736325385694248E-2</v>
      </c>
      <c r="V9" s="181">
        <f t="shared" si="1"/>
        <v>9.0375586854460094E-2</v>
      </c>
      <c r="W9" s="182">
        <f t="shared" si="1"/>
        <v>8.370607028753993E-2</v>
      </c>
      <c r="X9" s="180">
        <f t="shared" si="1"/>
        <v>7.124681933842239E-2</v>
      </c>
      <c r="Y9" s="181">
        <f t="shared" si="1"/>
        <v>0.10232300884955753</v>
      </c>
      <c r="Z9" s="182">
        <f t="shared" si="0"/>
        <v>8.613835144447389E-2</v>
      </c>
    </row>
    <row r="10" spans="1:26" ht="31.5" customHeight="1" x14ac:dyDescent="0.25">
      <c r="A10" s="416" t="s">
        <v>92</v>
      </c>
      <c r="B10" s="183" t="s">
        <v>37</v>
      </c>
      <c r="C10" s="184" t="s">
        <v>13</v>
      </c>
      <c r="D10" s="185" t="s">
        <v>13</v>
      </c>
      <c r="E10" s="186" t="s">
        <v>13</v>
      </c>
      <c r="F10" s="184">
        <v>101</v>
      </c>
      <c r="G10" s="185">
        <v>109</v>
      </c>
      <c r="H10" s="186">
        <f>+G10+F10</f>
        <v>210</v>
      </c>
      <c r="I10" s="184" t="s">
        <v>13</v>
      </c>
      <c r="J10" s="185" t="s">
        <v>13</v>
      </c>
      <c r="K10" s="186" t="s">
        <v>13</v>
      </c>
      <c r="L10" s="184">
        <v>5</v>
      </c>
      <c r="M10" s="185">
        <v>7</v>
      </c>
      <c r="N10" s="186">
        <f>+M10+L10</f>
        <v>12</v>
      </c>
      <c r="O10" s="184">
        <v>18</v>
      </c>
      <c r="P10" s="185">
        <v>2</v>
      </c>
      <c r="Q10" s="186">
        <f>+P10+O10</f>
        <v>20</v>
      </c>
      <c r="R10" s="184" t="s">
        <v>13</v>
      </c>
      <c r="S10" s="185" t="s">
        <v>13</v>
      </c>
      <c r="T10" s="186" t="s">
        <v>13</v>
      </c>
      <c r="U10" s="184">
        <v>76</v>
      </c>
      <c r="V10" s="185">
        <v>111</v>
      </c>
      <c r="W10" s="186">
        <f>+V10+U10</f>
        <v>187</v>
      </c>
      <c r="X10" s="184">
        <f>+F10+L10+O10+U10</f>
        <v>200</v>
      </c>
      <c r="Y10" s="185">
        <f>+G10+M10+P10+V10</f>
        <v>229</v>
      </c>
      <c r="Z10" s="186">
        <f>+Y10+X10</f>
        <v>429</v>
      </c>
    </row>
    <row r="11" spans="1:26" ht="31.5" customHeight="1" x14ac:dyDescent="0.25">
      <c r="A11" s="408"/>
      <c r="B11" s="179" t="s">
        <v>90</v>
      </c>
      <c r="C11" s="180" t="s">
        <v>15</v>
      </c>
      <c r="D11" s="181" t="s">
        <v>15</v>
      </c>
      <c r="E11" s="182" t="s">
        <v>15</v>
      </c>
      <c r="F11" s="180">
        <f t="shared" ref="F11:Y11" si="2">F10/F$28</f>
        <v>8.9618456078083414E-2</v>
      </c>
      <c r="G11" s="181">
        <f t="shared" si="2"/>
        <v>0.12823529411764706</v>
      </c>
      <c r="H11" s="182">
        <f t="shared" si="2"/>
        <v>0.1062215477996965</v>
      </c>
      <c r="I11" s="180" t="s">
        <v>15</v>
      </c>
      <c r="J11" s="181" t="s">
        <v>15</v>
      </c>
      <c r="K11" s="182" t="s">
        <v>15</v>
      </c>
      <c r="L11" s="180">
        <f t="shared" si="2"/>
        <v>0.11363636363636363</v>
      </c>
      <c r="M11" s="181">
        <f t="shared" si="2"/>
        <v>0.1111111111111111</v>
      </c>
      <c r="N11" s="182">
        <f t="shared" si="2"/>
        <v>0.11214953271028037</v>
      </c>
      <c r="O11" s="180">
        <f t="shared" si="2"/>
        <v>0.22222222222222221</v>
      </c>
      <c r="P11" s="181">
        <f t="shared" si="2"/>
        <v>4.6511627906976744E-2</v>
      </c>
      <c r="Q11" s="182">
        <f t="shared" si="2"/>
        <v>0.16129032258064516</v>
      </c>
      <c r="R11" s="180" t="s">
        <v>15</v>
      </c>
      <c r="S11" s="181" t="s">
        <v>15</v>
      </c>
      <c r="T11" s="182" t="s">
        <v>15</v>
      </c>
      <c r="U11" s="180">
        <f t="shared" si="2"/>
        <v>0.10659186535764376</v>
      </c>
      <c r="V11" s="181">
        <f t="shared" si="2"/>
        <v>0.13028169014084506</v>
      </c>
      <c r="W11" s="182">
        <f t="shared" si="2"/>
        <v>0.11948881789137381</v>
      </c>
      <c r="X11" s="180">
        <f t="shared" si="2"/>
        <v>0.10178117048346055</v>
      </c>
      <c r="Y11" s="181">
        <f t="shared" si="2"/>
        <v>0.12665929203539822</v>
      </c>
      <c r="Z11" s="182">
        <f t="shared" si="0"/>
        <v>0.11370262390670553</v>
      </c>
    </row>
    <row r="12" spans="1:26" ht="31.5" customHeight="1" x14ac:dyDescent="0.25">
      <c r="A12" s="408" t="s">
        <v>93</v>
      </c>
      <c r="B12" s="183" t="s">
        <v>37</v>
      </c>
      <c r="C12" s="184" t="s">
        <v>13</v>
      </c>
      <c r="D12" s="185" t="s">
        <v>13</v>
      </c>
      <c r="E12" s="186" t="s">
        <v>13</v>
      </c>
      <c r="F12" s="184">
        <v>121</v>
      </c>
      <c r="G12" s="185">
        <v>144</v>
      </c>
      <c r="H12" s="186">
        <f>+G12+F12</f>
        <v>265</v>
      </c>
      <c r="I12" s="184" t="s">
        <v>13</v>
      </c>
      <c r="J12" s="185" t="s">
        <v>13</v>
      </c>
      <c r="K12" s="186" t="s">
        <v>13</v>
      </c>
      <c r="L12" s="184">
        <v>6</v>
      </c>
      <c r="M12" s="185">
        <v>5</v>
      </c>
      <c r="N12" s="186">
        <f>+M12+L12</f>
        <v>11</v>
      </c>
      <c r="O12" s="184">
        <v>8</v>
      </c>
      <c r="P12" s="185">
        <v>7</v>
      </c>
      <c r="Q12" s="186">
        <f>+P12+O12</f>
        <v>15</v>
      </c>
      <c r="R12" s="184" t="s">
        <v>13</v>
      </c>
      <c r="S12" s="185" t="s">
        <v>13</v>
      </c>
      <c r="T12" s="186" t="s">
        <v>13</v>
      </c>
      <c r="U12" s="184">
        <v>87</v>
      </c>
      <c r="V12" s="185">
        <v>110</v>
      </c>
      <c r="W12" s="186">
        <f>+V12+U12</f>
        <v>197</v>
      </c>
      <c r="X12" s="184">
        <f>+F12+L12+O12+U12</f>
        <v>222</v>
      </c>
      <c r="Y12" s="185">
        <f>+G12+M12+P12+V12</f>
        <v>266</v>
      </c>
      <c r="Z12" s="186">
        <f>+Y12+X12</f>
        <v>488</v>
      </c>
    </row>
    <row r="13" spans="1:26" ht="31.5" customHeight="1" x14ac:dyDescent="0.25">
      <c r="A13" s="408"/>
      <c r="B13" s="179" t="s">
        <v>90</v>
      </c>
      <c r="C13" s="180" t="s">
        <v>15</v>
      </c>
      <c r="D13" s="181" t="s">
        <v>15</v>
      </c>
      <c r="E13" s="182" t="s">
        <v>15</v>
      </c>
      <c r="F13" s="180">
        <f t="shared" ref="F13:Y13" si="3">F12/F$28</f>
        <v>0.10736468500443656</v>
      </c>
      <c r="G13" s="181">
        <f t="shared" si="3"/>
        <v>0.16941176470588235</v>
      </c>
      <c r="H13" s="182">
        <f t="shared" si="3"/>
        <v>0.13404147698533131</v>
      </c>
      <c r="I13" s="180" t="s">
        <v>15</v>
      </c>
      <c r="J13" s="181" t="s">
        <v>15</v>
      </c>
      <c r="K13" s="182" t="s">
        <v>15</v>
      </c>
      <c r="L13" s="180">
        <f t="shared" si="3"/>
        <v>0.13636363636363635</v>
      </c>
      <c r="M13" s="181">
        <f t="shared" si="3"/>
        <v>7.9365079365079361E-2</v>
      </c>
      <c r="N13" s="182">
        <f t="shared" si="3"/>
        <v>0.10280373831775701</v>
      </c>
      <c r="O13" s="180">
        <f t="shared" si="3"/>
        <v>9.8765432098765427E-2</v>
      </c>
      <c r="P13" s="181">
        <f t="shared" si="3"/>
        <v>0.16279069767441862</v>
      </c>
      <c r="Q13" s="182">
        <f t="shared" si="3"/>
        <v>0.12096774193548387</v>
      </c>
      <c r="R13" s="180" t="s">
        <v>15</v>
      </c>
      <c r="S13" s="181" t="s">
        <v>15</v>
      </c>
      <c r="T13" s="182" t="s">
        <v>15</v>
      </c>
      <c r="U13" s="180">
        <f t="shared" si="3"/>
        <v>0.12201963534361851</v>
      </c>
      <c r="V13" s="181">
        <f t="shared" si="3"/>
        <v>0.12910798122065728</v>
      </c>
      <c r="W13" s="182">
        <f t="shared" si="3"/>
        <v>0.12587859424920128</v>
      </c>
      <c r="X13" s="180">
        <f t="shared" si="3"/>
        <v>0.11297709923664122</v>
      </c>
      <c r="Y13" s="181">
        <f t="shared" si="3"/>
        <v>0.14712389380530974</v>
      </c>
      <c r="Z13" s="182">
        <f t="shared" si="0"/>
        <v>0.12934004770739466</v>
      </c>
    </row>
    <row r="14" spans="1:26" ht="31.5" customHeight="1" x14ac:dyDescent="0.25">
      <c r="A14" s="408" t="s">
        <v>94</v>
      </c>
      <c r="B14" s="183" t="s">
        <v>37</v>
      </c>
      <c r="C14" s="184" t="s">
        <v>13</v>
      </c>
      <c r="D14" s="185" t="s">
        <v>13</v>
      </c>
      <c r="E14" s="186" t="s">
        <v>13</v>
      </c>
      <c r="F14" s="184">
        <v>157</v>
      </c>
      <c r="G14" s="185">
        <v>122</v>
      </c>
      <c r="H14" s="186">
        <f>+G14+F14</f>
        <v>279</v>
      </c>
      <c r="I14" s="184" t="s">
        <v>13</v>
      </c>
      <c r="J14" s="185" t="s">
        <v>13</v>
      </c>
      <c r="K14" s="186" t="s">
        <v>13</v>
      </c>
      <c r="L14" s="184">
        <v>6</v>
      </c>
      <c r="M14" s="185">
        <v>7</v>
      </c>
      <c r="N14" s="186">
        <f>+M14+L14</f>
        <v>13</v>
      </c>
      <c r="O14" s="184">
        <v>8</v>
      </c>
      <c r="P14" s="185">
        <v>5</v>
      </c>
      <c r="Q14" s="186">
        <f>+P14+O14</f>
        <v>13</v>
      </c>
      <c r="R14" s="184" t="s">
        <v>13</v>
      </c>
      <c r="S14" s="185" t="s">
        <v>13</v>
      </c>
      <c r="T14" s="186" t="s">
        <v>13</v>
      </c>
      <c r="U14" s="184">
        <v>115</v>
      </c>
      <c r="V14" s="185">
        <v>117</v>
      </c>
      <c r="W14" s="186">
        <f>+V14+U14</f>
        <v>232</v>
      </c>
      <c r="X14" s="184">
        <f>+F14+L14+O14+U14</f>
        <v>286</v>
      </c>
      <c r="Y14" s="185">
        <f>+G14+M14+P14+V14</f>
        <v>251</v>
      </c>
      <c r="Z14" s="186">
        <f>+Y14+X14</f>
        <v>537</v>
      </c>
    </row>
    <row r="15" spans="1:26" ht="31.5" customHeight="1" x14ac:dyDescent="0.25">
      <c r="A15" s="408"/>
      <c r="B15" s="179" t="s">
        <v>90</v>
      </c>
      <c r="C15" s="180" t="s">
        <v>15</v>
      </c>
      <c r="D15" s="181" t="s">
        <v>15</v>
      </c>
      <c r="E15" s="182" t="s">
        <v>15</v>
      </c>
      <c r="F15" s="180">
        <f t="shared" ref="F15:Y15" si="4">F14/F$28</f>
        <v>0.13930789707187222</v>
      </c>
      <c r="G15" s="181">
        <f t="shared" si="4"/>
        <v>0.14352941176470588</v>
      </c>
      <c r="H15" s="182">
        <f t="shared" si="4"/>
        <v>0.14112291350531109</v>
      </c>
      <c r="I15" s="180" t="s">
        <v>15</v>
      </c>
      <c r="J15" s="181" t="s">
        <v>15</v>
      </c>
      <c r="K15" s="182" t="s">
        <v>15</v>
      </c>
      <c r="L15" s="180">
        <f t="shared" si="4"/>
        <v>0.13636363636363635</v>
      </c>
      <c r="M15" s="181">
        <f t="shared" si="4"/>
        <v>0.1111111111111111</v>
      </c>
      <c r="N15" s="182">
        <f t="shared" si="4"/>
        <v>0.12149532710280374</v>
      </c>
      <c r="O15" s="180">
        <f t="shared" si="4"/>
        <v>9.8765432098765427E-2</v>
      </c>
      <c r="P15" s="181">
        <f t="shared" si="4"/>
        <v>0.11627906976744186</v>
      </c>
      <c r="Q15" s="182">
        <f t="shared" si="4"/>
        <v>0.10483870967741936</v>
      </c>
      <c r="R15" s="180" t="s">
        <v>15</v>
      </c>
      <c r="S15" s="181" t="s">
        <v>15</v>
      </c>
      <c r="T15" s="182" t="s">
        <v>15</v>
      </c>
      <c r="U15" s="180">
        <f t="shared" si="4"/>
        <v>0.16129032258064516</v>
      </c>
      <c r="V15" s="181">
        <f t="shared" si="4"/>
        <v>0.13732394366197184</v>
      </c>
      <c r="W15" s="182">
        <f t="shared" si="4"/>
        <v>0.14824281150159743</v>
      </c>
      <c r="X15" s="180">
        <f t="shared" si="4"/>
        <v>0.1455470737913486</v>
      </c>
      <c r="Y15" s="181">
        <f t="shared" si="4"/>
        <v>0.13882743362831859</v>
      </c>
      <c r="Z15" s="182">
        <f t="shared" si="0"/>
        <v>0.14232706069440762</v>
      </c>
    </row>
    <row r="16" spans="1:26" ht="31.5" customHeight="1" x14ac:dyDescent="0.25">
      <c r="A16" s="408" t="s">
        <v>95</v>
      </c>
      <c r="B16" s="183" t="s">
        <v>37</v>
      </c>
      <c r="C16" s="184" t="s">
        <v>13</v>
      </c>
      <c r="D16" s="185" t="s">
        <v>13</v>
      </c>
      <c r="E16" s="186" t="s">
        <v>13</v>
      </c>
      <c r="F16" s="184">
        <v>151</v>
      </c>
      <c r="G16" s="185">
        <v>98</v>
      </c>
      <c r="H16" s="186">
        <f>+G16+F16</f>
        <v>249</v>
      </c>
      <c r="I16" s="184" t="s">
        <v>13</v>
      </c>
      <c r="J16" s="185" t="s">
        <v>13</v>
      </c>
      <c r="K16" s="186" t="s">
        <v>13</v>
      </c>
      <c r="L16" s="184">
        <v>8</v>
      </c>
      <c r="M16" s="185">
        <v>11</v>
      </c>
      <c r="N16" s="186">
        <f>+M16+L16</f>
        <v>19</v>
      </c>
      <c r="O16" s="184">
        <v>7</v>
      </c>
      <c r="P16" s="185">
        <v>4</v>
      </c>
      <c r="Q16" s="186">
        <f>+P16+O16</f>
        <v>11</v>
      </c>
      <c r="R16" s="184" t="s">
        <v>13</v>
      </c>
      <c r="S16" s="185" t="s">
        <v>13</v>
      </c>
      <c r="T16" s="186" t="s">
        <v>13</v>
      </c>
      <c r="U16" s="184">
        <v>116</v>
      </c>
      <c r="V16" s="185">
        <v>119</v>
      </c>
      <c r="W16" s="186">
        <f>+V16+U16</f>
        <v>235</v>
      </c>
      <c r="X16" s="184">
        <f>+F16+L16+O16+U16</f>
        <v>282</v>
      </c>
      <c r="Y16" s="185">
        <f>+G16+M16+P16+V16</f>
        <v>232</v>
      </c>
      <c r="Z16" s="186">
        <f>+Y16+X16</f>
        <v>514</v>
      </c>
    </row>
    <row r="17" spans="1:26" ht="31.5" customHeight="1" x14ac:dyDescent="0.25">
      <c r="A17" s="408"/>
      <c r="B17" s="179" t="s">
        <v>90</v>
      </c>
      <c r="C17" s="180" t="s">
        <v>15</v>
      </c>
      <c r="D17" s="181" t="s">
        <v>15</v>
      </c>
      <c r="E17" s="182" t="s">
        <v>15</v>
      </c>
      <c r="F17" s="180">
        <f t="shared" ref="F17:Y17" si="5">F16/F$28</f>
        <v>0.13398402839396628</v>
      </c>
      <c r="G17" s="181">
        <f t="shared" si="5"/>
        <v>0.11529411764705882</v>
      </c>
      <c r="H17" s="182">
        <f t="shared" si="5"/>
        <v>0.125948406676783</v>
      </c>
      <c r="I17" s="180" t="s">
        <v>15</v>
      </c>
      <c r="J17" s="181" t="s">
        <v>15</v>
      </c>
      <c r="K17" s="182" t="s">
        <v>15</v>
      </c>
      <c r="L17" s="180">
        <f t="shared" si="5"/>
        <v>0.18181818181818182</v>
      </c>
      <c r="M17" s="181">
        <f t="shared" si="5"/>
        <v>0.17460317460317459</v>
      </c>
      <c r="N17" s="182">
        <f t="shared" si="5"/>
        <v>0.17757009345794392</v>
      </c>
      <c r="O17" s="180">
        <f t="shared" si="5"/>
        <v>8.6419753086419748E-2</v>
      </c>
      <c r="P17" s="181">
        <f t="shared" si="5"/>
        <v>9.3023255813953487E-2</v>
      </c>
      <c r="Q17" s="182">
        <f t="shared" si="5"/>
        <v>8.8709677419354843E-2</v>
      </c>
      <c r="R17" s="180" t="s">
        <v>15</v>
      </c>
      <c r="S17" s="181" t="s">
        <v>15</v>
      </c>
      <c r="T17" s="182" t="s">
        <v>15</v>
      </c>
      <c r="U17" s="180">
        <f t="shared" si="5"/>
        <v>0.16269284712482468</v>
      </c>
      <c r="V17" s="181">
        <f t="shared" si="5"/>
        <v>0.13967136150234741</v>
      </c>
      <c r="W17" s="182">
        <f t="shared" si="5"/>
        <v>0.15015974440894569</v>
      </c>
      <c r="X17" s="180">
        <f t="shared" si="5"/>
        <v>0.1435114503816794</v>
      </c>
      <c r="Y17" s="181">
        <f t="shared" si="5"/>
        <v>0.12831858407079647</v>
      </c>
      <c r="Z17" s="182">
        <f t="shared" si="0"/>
        <v>0.13623111582295255</v>
      </c>
    </row>
    <row r="18" spans="1:26" ht="31.5" customHeight="1" x14ac:dyDescent="0.25">
      <c r="A18" s="408" t="s">
        <v>96</v>
      </c>
      <c r="B18" s="183" t="s">
        <v>37</v>
      </c>
      <c r="C18" s="184" t="s">
        <v>13</v>
      </c>
      <c r="D18" s="185" t="s">
        <v>13</v>
      </c>
      <c r="E18" s="186" t="s">
        <v>13</v>
      </c>
      <c r="F18" s="184">
        <v>153</v>
      </c>
      <c r="G18" s="185">
        <v>66</v>
      </c>
      <c r="H18" s="186">
        <f>+G18+F18</f>
        <v>219</v>
      </c>
      <c r="I18" s="184" t="s">
        <v>13</v>
      </c>
      <c r="J18" s="185" t="s">
        <v>13</v>
      </c>
      <c r="K18" s="186" t="s">
        <v>13</v>
      </c>
      <c r="L18" s="184">
        <v>6</v>
      </c>
      <c r="M18" s="185">
        <v>6</v>
      </c>
      <c r="N18" s="186">
        <f>+M18+L18</f>
        <v>12</v>
      </c>
      <c r="O18" s="184">
        <v>6</v>
      </c>
      <c r="P18" s="185">
        <v>5</v>
      </c>
      <c r="Q18" s="186">
        <f>+P18+O18</f>
        <v>11</v>
      </c>
      <c r="R18" s="184" t="s">
        <v>13</v>
      </c>
      <c r="S18" s="185" t="s">
        <v>13</v>
      </c>
      <c r="T18" s="186" t="s">
        <v>13</v>
      </c>
      <c r="U18" s="184">
        <v>78</v>
      </c>
      <c r="V18" s="185">
        <v>83</v>
      </c>
      <c r="W18" s="186">
        <f>+V18+U18</f>
        <v>161</v>
      </c>
      <c r="X18" s="184">
        <f>+F18+L18+O18+U18</f>
        <v>243</v>
      </c>
      <c r="Y18" s="185">
        <f>+G18+M18+P18+V18</f>
        <v>160</v>
      </c>
      <c r="Z18" s="186">
        <f>+Y18+X18</f>
        <v>403</v>
      </c>
    </row>
    <row r="19" spans="1:26" ht="31.5" customHeight="1" x14ac:dyDescent="0.25">
      <c r="A19" s="408"/>
      <c r="B19" s="179" t="s">
        <v>90</v>
      </c>
      <c r="C19" s="180" t="s">
        <v>15</v>
      </c>
      <c r="D19" s="181" t="s">
        <v>15</v>
      </c>
      <c r="E19" s="182" t="s">
        <v>15</v>
      </c>
      <c r="F19" s="180">
        <f t="shared" ref="F19:Y19" si="6">F18/F$28</f>
        <v>0.13575865128660158</v>
      </c>
      <c r="G19" s="181">
        <f t="shared" si="6"/>
        <v>7.7647058823529416E-2</v>
      </c>
      <c r="H19" s="182">
        <f t="shared" si="6"/>
        <v>0.11077389984825493</v>
      </c>
      <c r="I19" s="180" t="s">
        <v>15</v>
      </c>
      <c r="J19" s="181" t="s">
        <v>15</v>
      </c>
      <c r="K19" s="182" t="s">
        <v>15</v>
      </c>
      <c r="L19" s="180">
        <f t="shared" si="6"/>
        <v>0.13636363636363635</v>
      </c>
      <c r="M19" s="181">
        <f t="shared" si="6"/>
        <v>9.5238095238095233E-2</v>
      </c>
      <c r="N19" s="182">
        <f t="shared" si="6"/>
        <v>0.11214953271028037</v>
      </c>
      <c r="O19" s="180">
        <f t="shared" si="6"/>
        <v>7.407407407407407E-2</v>
      </c>
      <c r="P19" s="181">
        <f t="shared" si="6"/>
        <v>0.11627906976744186</v>
      </c>
      <c r="Q19" s="182">
        <f t="shared" si="6"/>
        <v>8.8709677419354843E-2</v>
      </c>
      <c r="R19" s="180" t="s">
        <v>15</v>
      </c>
      <c r="S19" s="181" t="s">
        <v>15</v>
      </c>
      <c r="T19" s="182" t="s">
        <v>15</v>
      </c>
      <c r="U19" s="180">
        <f t="shared" si="6"/>
        <v>0.1093969144460028</v>
      </c>
      <c r="V19" s="181">
        <f t="shared" si="6"/>
        <v>9.7417840375586859E-2</v>
      </c>
      <c r="W19" s="182">
        <f t="shared" si="6"/>
        <v>0.10287539936102237</v>
      </c>
      <c r="X19" s="180">
        <f t="shared" si="6"/>
        <v>0.12366412213740458</v>
      </c>
      <c r="Y19" s="181">
        <f t="shared" si="6"/>
        <v>8.8495575221238937E-2</v>
      </c>
      <c r="Z19" s="182">
        <f t="shared" si="0"/>
        <v>0.10681155579114762</v>
      </c>
    </row>
    <row r="20" spans="1:26" ht="31.5" customHeight="1" x14ac:dyDescent="0.25">
      <c r="A20" s="408" t="s">
        <v>97</v>
      </c>
      <c r="B20" s="183" t="s">
        <v>37</v>
      </c>
      <c r="C20" s="184" t="s">
        <v>13</v>
      </c>
      <c r="D20" s="185" t="s">
        <v>13</v>
      </c>
      <c r="E20" s="186" t="s">
        <v>13</v>
      </c>
      <c r="F20" s="184">
        <v>124</v>
      </c>
      <c r="G20" s="185">
        <v>73</v>
      </c>
      <c r="H20" s="186">
        <f>+G20+F20</f>
        <v>197</v>
      </c>
      <c r="I20" s="184" t="s">
        <v>13</v>
      </c>
      <c r="J20" s="185" t="s">
        <v>13</v>
      </c>
      <c r="K20" s="186" t="s">
        <v>13</v>
      </c>
      <c r="L20" s="184">
        <v>4</v>
      </c>
      <c r="M20" s="185">
        <v>8</v>
      </c>
      <c r="N20" s="186">
        <f>+M20+L20</f>
        <v>12</v>
      </c>
      <c r="O20" s="184">
        <v>10</v>
      </c>
      <c r="P20" s="185">
        <v>8</v>
      </c>
      <c r="Q20" s="186">
        <f>+P20+O20</f>
        <v>18</v>
      </c>
      <c r="R20" s="184" t="s">
        <v>13</v>
      </c>
      <c r="S20" s="185" t="s">
        <v>13</v>
      </c>
      <c r="T20" s="186" t="s">
        <v>13</v>
      </c>
      <c r="U20" s="184">
        <v>65</v>
      </c>
      <c r="V20" s="185">
        <v>64</v>
      </c>
      <c r="W20" s="186">
        <f>+V20+U20</f>
        <v>129</v>
      </c>
      <c r="X20" s="184">
        <f>+F20+L20+O20+U20</f>
        <v>203</v>
      </c>
      <c r="Y20" s="185">
        <f>+G20+M20+P20+V20</f>
        <v>153</v>
      </c>
      <c r="Z20" s="186">
        <f>+Y20+X20</f>
        <v>356</v>
      </c>
    </row>
    <row r="21" spans="1:26" ht="31.5" customHeight="1" x14ac:dyDescent="0.25">
      <c r="A21" s="408"/>
      <c r="B21" s="179" t="s">
        <v>90</v>
      </c>
      <c r="C21" s="180" t="s">
        <v>15</v>
      </c>
      <c r="D21" s="181" t="s">
        <v>15</v>
      </c>
      <c r="E21" s="182" t="s">
        <v>15</v>
      </c>
      <c r="F21" s="180">
        <f t="shared" ref="F21:Y21" si="7">F20/F$28</f>
        <v>0.11002661934338953</v>
      </c>
      <c r="G21" s="181">
        <f t="shared" si="7"/>
        <v>8.5882352941176465E-2</v>
      </c>
      <c r="H21" s="182">
        <f t="shared" si="7"/>
        <v>9.9645928174001017E-2</v>
      </c>
      <c r="I21" s="180" t="s">
        <v>15</v>
      </c>
      <c r="J21" s="181" t="s">
        <v>15</v>
      </c>
      <c r="K21" s="182" t="s">
        <v>15</v>
      </c>
      <c r="L21" s="180">
        <f t="shared" si="7"/>
        <v>9.0909090909090912E-2</v>
      </c>
      <c r="M21" s="181">
        <f t="shared" si="7"/>
        <v>0.12698412698412698</v>
      </c>
      <c r="N21" s="182">
        <f t="shared" si="7"/>
        <v>0.11214953271028037</v>
      </c>
      <c r="O21" s="180">
        <f t="shared" si="7"/>
        <v>0.12345679012345678</v>
      </c>
      <c r="P21" s="181">
        <f t="shared" si="7"/>
        <v>0.18604651162790697</v>
      </c>
      <c r="Q21" s="182">
        <f t="shared" si="7"/>
        <v>0.14516129032258066</v>
      </c>
      <c r="R21" s="180" t="s">
        <v>15</v>
      </c>
      <c r="S21" s="181" t="s">
        <v>15</v>
      </c>
      <c r="T21" s="182" t="s">
        <v>15</v>
      </c>
      <c r="U21" s="180">
        <f t="shared" si="7"/>
        <v>9.1164095371669002E-2</v>
      </c>
      <c r="V21" s="181">
        <f t="shared" si="7"/>
        <v>7.5117370892018781E-2</v>
      </c>
      <c r="W21" s="182">
        <f t="shared" si="7"/>
        <v>8.242811501597444E-2</v>
      </c>
      <c r="X21" s="180">
        <f t="shared" si="7"/>
        <v>0.10330788804071246</v>
      </c>
      <c r="Y21" s="181">
        <f t="shared" si="7"/>
        <v>8.4623893805309741E-2</v>
      </c>
      <c r="Z21" s="182">
        <f t="shared" si="0"/>
        <v>9.435462496686986E-2</v>
      </c>
    </row>
    <row r="22" spans="1:26" ht="31.5" customHeight="1" x14ac:dyDescent="0.25">
      <c r="A22" s="408" t="s">
        <v>98</v>
      </c>
      <c r="B22" s="183" t="s">
        <v>37</v>
      </c>
      <c r="C22" s="184" t="s">
        <v>13</v>
      </c>
      <c r="D22" s="185" t="s">
        <v>13</v>
      </c>
      <c r="E22" s="186" t="s">
        <v>13</v>
      </c>
      <c r="F22" s="184">
        <v>88</v>
      </c>
      <c r="G22" s="185">
        <v>57</v>
      </c>
      <c r="H22" s="186">
        <f>+G22+F22</f>
        <v>145</v>
      </c>
      <c r="I22" s="184" t="s">
        <v>13</v>
      </c>
      <c r="J22" s="185" t="s">
        <v>13</v>
      </c>
      <c r="K22" s="186" t="s">
        <v>13</v>
      </c>
      <c r="L22" s="184">
        <v>4</v>
      </c>
      <c r="M22" s="185">
        <v>5</v>
      </c>
      <c r="N22" s="186">
        <f>+M22+L22</f>
        <v>9</v>
      </c>
      <c r="O22" s="184">
        <v>7</v>
      </c>
      <c r="P22" s="185">
        <v>3</v>
      </c>
      <c r="Q22" s="186">
        <f>+P22+O22</f>
        <v>10</v>
      </c>
      <c r="R22" s="184" t="s">
        <v>13</v>
      </c>
      <c r="S22" s="185" t="s">
        <v>13</v>
      </c>
      <c r="T22" s="186" t="s">
        <v>13</v>
      </c>
      <c r="U22" s="184">
        <v>49</v>
      </c>
      <c r="V22" s="185">
        <v>70</v>
      </c>
      <c r="W22" s="186">
        <f>+V22+U22</f>
        <v>119</v>
      </c>
      <c r="X22" s="184">
        <f>+F22+L22+O22+U22</f>
        <v>148</v>
      </c>
      <c r="Y22" s="185">
        <f>+G22+M22+P22+V22</f>
        <v>135</v>
      </c>
      <c r="Z22" s="186">
        <f>+Y22+X22</f>
        <v>283</v>
      </c>
    </row>
    <row r="23" spans="1:26" ht="31.5" customHeight="1" x14ac:dyDescent="0.25">
      <c r="A23" s="408"/>
      <c r="B23" s="179" t="s">
        <v>90</v>
      </c>
      <c r="C23" s="180" t="s">
        <v>15</v>
      </c>
      <c r="D23" s="181" t="s">
        <v>15</v>
      </c>
      <c r="E23" s="182" t="s">
        <v>15</v>
      </c>
      <c r="F23" s="180">
        <f t="shared" ref="F23:Z29" si="8">F22/F$28</f>
        <v>7.8083407275953864E-2</v>
      </c>
      <c r="G23" s="181">
        <f t="shared" si="8"/>
        <v>6.7058823529411768E-2</v>
      </c>
      <c r="H23" s="182">
        <f t="shared" si="8"/>
        <v>7.3343449671219016E-2</v>
      </c>
      <c r="I23" s="180" t="s">
        <v>15</v>
      </c>
      <c r="J23" s="181" t="s">
        <v>15</v>
      </c>
      <c r="K23" s="182" t="s">
        <v>15</v>
      </c>
      <c r="L23" s="180">
        <f t="shared" si="8"/>
        <v>9.0909090909090912E-2</v>
      </c>
      <c r="M23" s="181">
        <f t="shared" si="8"/>
        <v>7.9365079365079361E-2</v>
      </c>
      <c r="N23" s="182">
        <f t="shared" si="8"/>
        <v>8.4112149532710276E-2</v>
      </c>
      <c r="O23" s="180">
        <f t="shared" si="8"/>
        <v>8.6419753086419748E-2</v>
      </c>
      <c r="P23" s="181">
        <f t="shared" si="8"/>
        <v>6.9767441860465115E-2</v>
      </c>
      <c r="Q23" s="182">
        <f t="shared" si="8"/>
        <v>8.0645161290322578E-2</v>
      </c>
      <c r="R23" s="180" t="s">
        <v>15</v>
      </c>
      <c r="S23" s="181" t="s">
        <v>15</v>
      </c>
      <c r="T23" s="182" t="s">
        <v>15</v>
      </c>
      <c r="U23" s="180">
        <f t="shared" si="8"/>
        <v>6.8723702664796632E-2</v>
      </c>
      <c r="V23" s="181">
        <f t="shared" si="8"/>
        <v>8.2159624413145546E-2</v>
      </c>
      <c r="W23" s="182">
        <f t="shared" si="8"/>
        <v>7.6038338658146964E-2</v>
      </c>
      <c r="X23" s="180">
        <f t="shared" si="8"/>
        <v>7.5318066157760807E-2</v>
      </c>
      <c r="Y23" s="181">
        <f t="shared" si="8"/>
        <v>7.4668141592920359E-2</v>
      </c>
      <c r="Z23" s="182">
        <f t="shared" si="8"/>
        <v>7.5006626027034187E-2</v>
      </c>
    </row>
    <row r="24" spans="1:26" ht="31.5" customHeight="1" x14ac:dyDescent="0.25">
      <c r="A24" s="408" t="s">
        <v>99</v>
      </c>
      <c r="B24" s="183" t="s">
        <v>37</v>
      </c>
      <c r="C24" s="184" t="s">
        <v>13</v>
      </c>
      <c r="D24" s="185" t="s">
        <v>13</v>
      </c>
      <c r="E24" s="186" t="s">
        <v>13</v>
      </c>
      <c r="F24" s="184">
        <v>73</v>
      </c>
      <c r="G24" s="185">
        <v>41</v>
      </c>
      <c r="H24" s="186">
        <f>+G24+F24</f>
        <v>114</v>
      </c>
      <c r="I24" s="184" t="s">
        <v>13</v>
      </c>
      <c r="J24" s="185" t="s">
        <v>13</v>
      </c>
      <c r="K24" s="186" t="s">
        <v>13</v>
      </c>
      <c r="L24" s="184">
        <v>0</v>
      </c>
      <c r="M24" s="185">
        <v>5</v>
      </c>
      <c r="N24" s="186">
        <f>+M24+L24</f>
        <v>5</v>
      </c>
      <c r="O24" s="184">
        <v>1</v>
      </c>
      <c r="P24" s="185">
        <v>0</v>
      </c>
      <c r="Q24" s="186">
        <f>+P24+O24</f>
        <v>1</v>
      </c>
      <c r="R24" s="184" t="s">
        <v>13</v>
      </c>
      <c r="S24" s="185" t="s">
        <v>13</v>
      </c>
      <c r="T24" s="186" t="s">
        <v>13</v>
      </c>
      <c r="U24" s="184">
        <v>49</v>
      </c>
      <c r="V24" s="185">
        <v>54</v>
      </c>
      <c r="W24" s="186">
        <f>+V24+U24</f>
        <v>103</v>
      </c>
      <c r="X24" s="184">
        <f>+F24+L24+O24+U24</f>
        <v>123</v>
      </c>
      <c r="Y24" s="185">
        <f>+G24+M24+P24+V24</f>
        <v>100</v>
      </c>
      <c r="Z24" s="186">
        <f>+Y24+X24</f>
        <v>223</v>
      </c>
    </row>
    <row r="25" spans="1:26" ht="31.5" customHeight="1" x14ac:dyDescent="0.25">
      <c r="A25" s="408"/>
      <c r="B25" s="179" t="s">
        <v>90</v>
      </c>
      <c r="C25" s="180" t="s">
        <v>15</v>
      </c>
      <c r="D25" s="181" t="s">
        <v>15</v>
      </c>
      <c r="E25" s="182" t="s">
        <v>15</v>
      </c>
      <c r="F25" s="180">
        <f t="shared" ref="F25:Y25" si="9">F24/F$28</f>
        <v>6.4773735581188999E-2</v>
      </c>
      <c r="G25" s="181">
        <f t="shared" si="9"/>
        <v>4.8235294117647057E-2</v>
      </c>
      <c r="H25" s="182">
        <f t="shared" si="9"/>
        <v>5.7663125948406675E-2</v>
      </c>
      <c r="I25" s="180" t="s">
        <v>15</v>
      </c>
      <c r="J25" s="181" t="s">
        <v>15</v>
      </c>
      <c r="K25" s="182" t="s">
        <v>15</v>
      </c>
      <c r="L25" s="180">
        <f t="shared" si="9"/>
        <v>0</v>
      </c>
      <c r="M25" s="181">
        <f t="shared" si="9"/>
        <v>7.9365079365079361E-2</v>
      </c>
      <c r="N25" s="182">
        <f t="shared" si="9"/>
        <v>4.6728971962616821E-2</v>
      </c>
      <c r="O25" s="180">
        <f t="shared" si="9"/>
        <v>1.2345679012345678E-2</v>
      </c>
      <c r="P25" s="181">
        <f t="shared" si="9"/>
        <v>0</v>
      </c>
      <c r="Q25" s="182">
        <f t="shared" si="9"/>
        <v>8.0645161290322578E-3</v>
      </c>
      <c r="R25" s="180" t="s">
        <v>15</v>
      </c>
      <c r="S25" s="181" t="s">
        <v>15</v>
      </c>
      <c r="T25" s="182" t="s">
        <v>15</v>
      </c>
      <c r="U25" s="180">
        <f t="shared" si="9"/>
        <v>6.8723702664796632E-2</v>
      </c>
      <c r="V25" s="181">
        <f t="shared" si="9"/>
        <v>6.3380281690140844E-2</v>
      </c>
      <c r="W25" s="182">
        <f t="shared" si="9"/>
        <v>6.5814696485623006E-2</v>
      </c>
      <c r="X25" s="180">
        <f t="shared" si="9"/>
        <v>6.2595419847328249E-2</v>
      </c>
      <c r="Y25" s="181">
        <f t="shared" si="9"/>
        <v>5.5309734513274339E-2</v>
      </c>
      <c r="Z25" s="182">
        <f t="shared" si="8"/>
        <v>5.910416114497747E-2</v>
      </c>
    </row>
    <row r="26" spans="1:26" ht="31.5" customHeight="1" x14ac:dyDescent="0.25">
      <c r="A26" s="408" t="s">
        <v>100</v>
      </c>
      <c r="B26" s="183" t="s">
        <v>37</v>
      </c>
      <c r="C26" s="184" t="s">
        <v>13</v>
      </c>
      <c r="D26" s="185" t="s">
        <v>13</v>
      </c>
      <c r="E26" s="186" t="s">
        <v>13</v>
      </c>
      <c r="F26" s="184">
        <v>90</v>
      </c>
      <c r="G26" s="185">
        <v>47</v>
      </c>
      <c r="H26" s="186">
        <f>+G26+F26</f>
        <v>137</v>
      </c>
      <c r="I26" s="184" t="s">
        <v>13</v>
      </c>
      <c r="J26" s="185" t="s">
        <v>13</v>
      </c>
      <c r="K26" s="186" t="s">
        <v>13</v>
      </c>
      <c r="L26" s="184">
        <v>2</v>
      </c>
      <c r="M26" s="185">
        <v>0</v>
      </c>
      <c r="N26" s="186">
        <f>+M26+L26</f>
        <v>2</v>
      </c>
      <c r="O26" s="184">
        <v>1</v>
      </c>
      <c r="P26" s="185">
        <v>1</v>
      </c>
      <c r="Q26" s="186">
        <f>+P26+O26</f>
        <v>2</v>
      </c>
      <c r="R26" s="184" t="s">
        <v>13</v>
      </c>
      <c r="S26" s="185" t="s">
        <v>13</v>
      </c>
      <c r="T26" s="186" t="s">
        <v>13</v>
      </c>
      <c r="U26" s="184">
        <v>24</v>
      </c>
      <c r="V26" s="185">
        <v>47</v>
      </c>
      <c r="W26" s="186">
        <f>+V26+U26</f>
        <v>71</v>
      </c>
      <c r="X26" s="184">
        <f>+F26+L26+O26+U26</f>
        <v>117</v>
      </c>
      <c r="Y26" s="185">
        <f>+G26+M26+P26+V26</f>
        <v>95</v>
      </c>
      <c r="Z26" s="186">
        <f>+Y26+X26</f>
        <v>212</v>
      </c>
    </row>
    <row r="27" spans="1:26" ht="31.5" customHeight="1" thickBot="1" x14ac:dyDescent="0.3">
      <c r="A27" s="409"/>
      <c r="B27" s="187" t="s">
        <v>90</v>
      </c>
      <c r="C27" s="188" t="s">
        <v>15</v>
      </c>
      <c r="D27" s="189" t="s">
        <v>15</v>
      </c>
      <c r="E27" s="190" t="s">
        <v>15</v>
      </c>
      <c r="F27" s="188">
        <f t="shared" ref="F27:Y27" si="10">F26/F$28</f>
        <v>7.9858030168589181E-2</v>
      </c>
      <c r="G27" s="189">
        <f t="shared" si="10"/>
        <v>5.5294117647058827E-2</v>
      </c>
      <c r="H27" s="190">
        <f t="shared" si="10"/>
        <v>6.9296914516944863E-2</v>
      </c>
      <c r="I27" s="188" t="s">
        <v>15</v>
      </c>
      <c r="J27" s="189" t="s">
        <v>15</v>
      </c>
      <c r="K27" s="190" t="s">
        <v>15</v>
      </c>
      <c r="L27" s="188">
        <f t="shared" si="10"/>
        <v>4.5454545454545456E-2</v>
      </c>
      <c r="M27" s="189">
        <f t="shared" si="10"/>
        <v>0</v>
      </c>
      <c r="N27" s="190">
        <f t="shared" si="10"/>
        <v>1.8691588785046728E-2</v>
      </c>
      <c r="O27" s="188">
        <f t="shared" si="10"/>
        <v>1.2345679012345678E-2</v>
      </c>
      <c r="P27" s="189">
        <f t="shared" si="10"/>
        <v>2.3255813953488372E-2</v>
      </c>
      <c r="Q27" s="190">
        <f t="shared" si="10"/>
        <v>1.6129032258064516E-2</v>
      </c>
      <c r="R27" s="188" t="s">
        <v>15</v>
      </c>
      <c r="S27" s="189" t="s">
        <v>15</v>
      </c>
      <c r="T27" s="190" t="s">
        <v>15</v>
      </c>
      <c r="U27" s="188">
        <f t="shared" si="10"/>
        <v>3.3660589060308554E-2</v>
      </c>
      <c r="V27" s="189">
        <f t="shared" si="10"/>
        <v>5.5164319248826289E-2</v>
      </c>
      <c r="W27" s="190">
        <f t="shared" si="10"/>
        <v>4.5367412140575082E-2</v>
      </c>
      <c r="X27" s="188">
        <f t="shared" si="10"/>
        <v>5.9541984732824425E-2</v>
      </c>
      <c r="Y27" s="189">
        <f t="shared" si="10"/>
        <v>5.2544247787610618E-2</v>
      </c>
      <c r="Z27" s="190">
        <f t="shared" si="8"/>
        <v>5.6188709249933737E-2</v>
      </c>
    </row>
    <row r="28" spans="1:26" ht="31.5" customHeight="1" x14ac:dyDescent="0.25">
      <c r="A28" s="410" t="s">
        <v>101</v>
      </c>
      <c r="B28" s="174" t="s">
        <v>37</v>
      </c>
      <c r="C28" s="191">
        <v>0</v>
      </c>
      <c r="D28" s="192">
        <v>0</v>
      </c>
      <c r="E28" s="193">
        <v>0</v>
      </c>
      <c r="F28" s="191">
        <f>+F6+F8+F10+F12+F14+F16+F18+F20+F22+F24+F26</f>
        <v>1127</v>
      </c>
      <c r="G28" s="194">
        <f>+G6+G8+G10+G12+G14+G16+G18+G20+G22+G24+G26</f>
        <v>850</v>
      </c>
      <c r="H28" s="193">
        <f>+G28+F28</f>
        <v>1977</v>
      </c>
      <c r="I28" s="191">
        <v>0</v>
      </c>
      <c r="J28" s="192">
        <v>0</v>
      </c>
      <c r="K28" s="193">
        <v>0</v>
      </c>
      <c r="L28" s="191">
        <f>+L6+L8+L10+L12+L14+L16+L18+L20+L22+L24+L26</f>
        <v>44</v>
      </c>
      <c r="M28" s="194">
        <f>+M6+M8+M10+M12+M14+M16+M18+M20+M22+M24+M26</f>
        <v>63</v>
      </c>
      <c r="N28" s="193">
        <f>+M28+L28</f>
        <v>107</v>
      </c>
      <c r="O28" s="191">
        <f>+O6+O8+O10+O12+O14+O16+O18+O20+O22+O24+O26</f>
        <v>81</v>
      </c>
      <c r="P28" s="194">
        <f>+P6+P8+P10+P12+P14+P16+P18+P20+P22+P24+P26</f>
        <v>43</v>
      </c>
      <c r="Q28" s="193">
        <f>+P28+O28</f>
        <v>124</v>
      </c>
      <c r="R28" s="191">
        <v>0</v>
      </c>
      <c r="S28" s="192">
        <v>0</v>
      </c>
      <c r="T28" s="193">
        <v>0</v>
      </c>
      <c r="U28" s="191">
        <f>+U6+U8+U10+U12+U14+U16+U18+U20+U22+U24+U26</f>
        <v>713</v>
      </c>
      <c r="V28" s="194">
        <f>+V6+V8+V10+V12+V14+V16+V18+V20+V22+V24+V26</f>
        <v>852</v>
      </c>
      <c r="W28" s="193">
        <f>+V28+U28</f>
        <v>1565</v>
      </c>
      <c r="X28" s="191">
        <f t="shared" ref="X28:Z28" si="11">C28+F28+I28+L28+O28+U28</f>
        <v>1965</v>
      </c>
      <c r="Y28" s="192">
        <f t="shared" si="11"/>
        <v>1808</v>
      </c>
      <c r="Z28" s="193">
        <f t="shared" si="11"/>
        <v>3773</v>
      </c>
    </row>
    <row r="29" spans="1:26" ht="31.5" customHeight="1" thickBot="1" x14ac:dyDescent="0.3">
      <c r="A29" s="411"/>
      <c r="B29" s="195" t="s">
        <v>90</v>
      </c>
      <c r="C29" s="196" t="s">
        <v>15</v>
      </c>
      <c r="D29" s="197" t="s">
        <v>15</v>
      </c>
      <c r="E29" s="198" t="s">
        <v>15</v>
      </c>
      <c r="F29" s="196">
        <f t="shared" ref="F29:H29" si="12">F28/F$28</f>
        <v>1</v>
      </c>
      <c r="G29" s="199">
        <f t="shared" si="12"/>
        <v>1</v>
      </c>
      <c r="H29" s="198">
        <f t="shared" si="12"/>
        <v>1</v>
      </c>
      <c r="I29" s="196" t="s">
        <v>15</v>
      </c>
      <c r="J29" s="197" t="s">
        <v>15</v>
      </c>
      <c r="K29" s="198" t="s">
        <v>15</v>
      </c>
      <c r="L29" s="196">
        <f t="shared" ref="L29:Q29" si="13">L28/L$28</f>
        <v>1</v>
      </c>
      <c r="M29" s="199">
        <f t="shared" si="13"/>
        <v>1</v>
      </c>
      <c r="N29" s="198">
        <f t="shared" si="13"/>
        <v>1</v>
      </c>
      <c r="O29" s="196">
        <f t="shared" si="13"/>
        <v>1</v>
      </c>
      <c r="P29" s="199">
        <f t="shared" si="13"/>
        <v>1</v>
      </c>
      <c r="Q29" s="198">
        <f t="shared" si="13"/>
        <v>1</v>
      </c>
      <c r="R29" s="196" t="s">
        <v>15</v>
      </c>
      <c r="S29" s="197" t="s">
        <v>15</v>
      </c>
      <c r="T29" s="198" t="s">
        <v>15</v>
      </c>
      <c r="U29" s="196">
        <f t="shared" ref="U29:Y29" si="14">U28/U$28</f>
        <v>1</v>
      </c>
      <c r="V29" s="199">
        <f t="shared" si="14"/>
        <v>1</v>
      </c>
      <c r="W29" s="198">
        <f t="shared" si="14"/>
        <v>1</v>
      </c>
      <c r="X29" s="196">
        <f t="shared" si="14"/>
        <v>1</v>
      </c>
      <c r="Y29" s="197">
        <f t="shared" si="14"/>
        <v>1</v>
      </c>
      <c r="Z29" s="198">
        <f t="shared" si="8"/>
        <v>1</v>
      </c>
    </row>
    <row r="30" spans="1:26" ht="31.5" customHeight="1" thickBot="1" x14ac:dyDescent="0.3">
      <c r="A30" s="200"/>
      <c r="B30" s="83"/>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row>
    <row r="31" spans="1:26" ht="42" customHeight="1" x14ac:dyDescent="0.25">
      <c r="A31" s="202" t="s">
        <v>102</v>
      </c>
      <c r="B31" s="203" t="s">
        <v>12</v>
      </c>
      <c r="C31" s="175" t="s">
        <v>13</v>
      </c>
      <c r="D31" s="176" t="s">
        <v>13</v>
      </c>
      <c r="E31" s="177" t="s">
        <v>13</v>
      </c>
      <c r="F31" s="175">
        <v>22</v>
      </c>
      <c r="G31" s="176">
        <v>12</v>
      </c>
      <c r="H31" s="177">
        <f>+G31+F31</f>
        <v>34</v>
      </c>
      <c r="I31" s="175" t="s">
        <v>13</v>
      </c>
      <c r="J31" s="176" t="s">
        <v>13</v>
      </c>
      <c r="K31" s="177" t="s">
        <v>13</v>
      </c>
      <c r="L31" s="175">
        <v>0</v>
      </c>
      <c r="M31" s="176">
        <v>1</v>
      </c>
      <c r="N31" s="177">
        <f>+M31+L31</f>
        <v>1</v>
      </c>
      <c r="O31" s="175">
        <v>16</v>
      </c>
      <c r="P31" s="176">
        <v>7</v>
      </c>
      <c r="Q31" s="177">
        <f>+P31+O31</f>
        <v>23</v>
      </c>
      <c r="R31" s="175" t="s">
        <v>13</v>
      </c>
      <c r="S31" s="176" t="s">
        <v>13</v>
      </c>
      <c r="T31" s="177" t="s">
        <v>13</v>
      </c>
      <c r="U31" s="175">
        <v>24</v>
      </c>
      <c r="V31" s="176">
        <v>29</v>
      </c>
      <c r="W31" s="177">
        <f>+V31+U31</f>
        <v>53</v>
      </c>
      <c r="X31" s="175">
        <f>+F31+L31+O31+U31</f>
        <v>62</v>
      </c>
      <c r="Y31" s="176">
        <f>+G31+M31+P31+V31</f>
        <v>49</v>
      </c>
      <c r="Z31" s="177">
        <f>+Y31+X31</f>
        <v>111</v>
      </c>
    </row>
    <row r="32" spans="1:26" ht="43.5" customHeight="1" thickBot="1" x14ac:dyDescent="0.3">
      <c r="A32" s="204" t="s">
        <v>103</v>
      </c>
      <c r="B32" s="205" t="s">
        <v>12</v>
      </c>
      <c r="C32" s="404" t="s">
        <v>13</v>
      </c>
      <c r="D32" s="404"/>
      <c r="E32" s="404"/>
      <c r="F32" s="404">
        <v>0</v>
      </c>
      <c r="G32" s="404"/>
      <c r="H32" s="404"/>
      <c r="I32" s="404" t="s">
        <v>13</v>
      </c>
      <c r="J32" s="404"/>
      <c r="K32" s="404"/>
      <c r="L32" s="404">
        <v>0</v>
      </c>
      <c r="M32" s="404"/>
      <c r="N32" s="404"/>
      <c r="O32" s="404">
        <v>0</v>
      </c>
      <c r="P32" s="404"/>
      <c r="Q32" s="404"/>
      <c r="R32" s="404" t="s">
        <v>13</v>
      </c>
      <c r="S32" s="404"/>
      <c r="T32" s="404"/>
      <c r="U32" s="404">
        <v>0</v>
      </c>
      <c r="V32" s="404"/>
      <c r="W32" s="404"/>
      <c r="X32" s="404">
        <f>SUM(C32:W32)</f>
        <v>0</v>
      </c>
      <c r="Y32" s="404"/>
      <c r="Z32" s="404"/>
    </row>
    <row r="33" spans="1:26" ht="51.75" customHeight="1" thickBot="1" x14ac:dyDescent="0.3">
      <c r="A33" s="206" t="s">
        <v>30</v>
      </c>
      <c r="B33" s="207" t="s">
        <v>12</v>
      </c>
      <c r="C33" s="405" t="s">
        <v>13</v>
      </c>
      <c r="D33" s="406"/>
      <c r="E33" s="407"/>
      <c r="F33" s="405">
        <f>+H28+H31+F32</f>
        <v>2011</v>
      </c>
      <c r="G33" s="406"/>
      <c r="H33" s="407"/>
      <c r="I33" s="405" t="s">
        <v>13</v>
      </c>
      <c r="J33" s="406"/>
      <c r="K33" s="407"/>
      <c r="L33" s="396">
        <f>+N28+N31+L32</f>
        <v>108</v>
      </c>
      <c r="M33" s="396"/>
      <c r="N33" s="396"/>
      <c r="O33" s="396">
        <f>+Q28+Q31+O32</f>
        <v>147</v>
      </c>
      <c r="P33" s="396"/>
      <c r="Q33" s="396"/>
      <c r="R33" s="396" t="s">
        <v>13</v>
      </c>
      <c r="S33" s="396"/>
      <c r="T33" s="396"/>
      <c r="U33" s="396">
        <f>+U32+W31+W28</f>
        <v>1618</v>
      </c>
      <c r="V33" s="396"/>
      <c r="W33" s="396"/>
      <c r="X33" s="397">
        <f>+Z28+Z31+X32</f>
        <v>3884</v>
      </c>
      <c r="Y33" s="398"/>
      <c r="Z33" s="399"/>
    </row>
    <row r="34" spans="1:26" ht="30.6" customHeight="1" thickBot="1" x14ac:dyDescent="0.3">
      <c r="A34" s="208"/>
      <c r="B34" s="209"/>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row>
    <row r="35" spans="1:26" ht="36.75" customHeight="1" x14ac:dyDescent="0.25">
      <c r="A35" s="400"/>
      <c r="B35" s="401"/>
      <c r="C35" s="401"/>
      <c r="D35" s="401"/>
      <c r="E35" s="401"/>
      <c r="F35" s="402"/>
      <c r="G35" s="402"/>
      <c r="H35" s="402"/>
      <c r="I35" s="402"/>
      <c r="J35" s="402"/>
      <c r="K35" s="402"/>
      <c r="L35" s="402"/>
      <c r="M35" s="402"/>
      <c r="N35" s="402"/>
      <c r="O35" s="402"/>
      <c r="P35" s="402"/>
      <c r="Q35" s="402"/>
      <c r="R35" s="402"/>
      <c r="S35" s="402"/>
      <c r="T35" s="402"/>
      <c r="U35" s="402"/>
      <c r="V35" s="402"/>
      <c r="W35" s="402"/>
      <c r="X35" s="402"/>
      <c r="Y35" s="402"/>
      <c r="Z35" s="403"/>
    </row>
    <row r="36" spans="1:26" ht="44.25" customHeight="1" x14ac:dyDescent="0.25">
      <c r="A36" s="394" t="s">
        <v>32</v>
      </c>
      <c r="B36" s="395"/>
      <c r="C36" s="387">
        <v>0</v>
      </c>
      <c r="D36" s="388"/>
      <c r="E36" s="389"/>
      <c r="F36" s="387">
        <v>4</v>
      </c>
      <c r="G36" s="388"/>
      <c r="H36" s="389"/>
      <c r="I36" s="387">
        <v>0</v>
      </c>
      <c r="J36" s="388">
        <v>2</v>
      </c>
      <c r="K36" s="389">
        <v>2</v>
      </c>
      <c r="L36" s="387">
        <v>1</v>
      </c>
      <c r="M36" s="388">
        <v>2</v>
      </c>
      <c r="N36" s="389">
        <v>2</v>
      </c>
      <c r="O36" s="387">
        <v>1</v>
      </c>
      <c r="P36" s="388">
        <v>1</v>
      </c>
      <c r="Q36" s="389">
        <v>1</v>
      </c>
      <c r="R36" s="387">
        <v>0</v>
      </c>
      <c r="S36" s="388">
        <v>0</v>
      </c>
      <c r="T36" s="389">
        <v>0</v>
      </c>
      <c r="U36" s="387">
        <v>1</v>
      </c>
      <c r="V36" s="388">
        <v>3</v>
      </c>
      <c r="W36" s="389">
        <v>3</v>
      </c>
      <c r="X36" s="387">
        <f>C36+F36+I36+L36+O36+R36+U36</f>
        <v>7</v>
      </c>
      <c r="Y36" s="388">
        <f t="shared" ref="Y36:Z37" si="15">D36+G36+J36+M36+P36+S36+V36</f>
        <v>8</v>
      </c>
      <c r="Z36" s="389">
        <f t="shared" si="15"/>
        <v>8</v>
      </c>
    </row>
    <row r="37" spans="1:26" ht="44.25" customHeight="1" thickBot="1" x14ac:dyDescent="0.3">
      <c r="A37" s="390" t="s">
        <v>33</v>
      </c>
      <c r="B37" s="391"/>
      <c r="C37" s="392">
        <v>0</v>
      </c>
      <c r="D37" s="385"/>
      <c r="E37" s="393"/>
      <c r="F37" s="384">
        <v>5</v>
      </c>
      <c r="G37" s="385"/>
      <c r="H37" s="386"/>
      <c r="I37" s="384">
        <v>0</v>
      </c>
      <c r="J37" s="385"/>
      <c r="K37" s="386"/>
      <c r="L37" s="384">
        <v>2</v>
      </c>
      <c r="M37" s="385"/>
      <c r="N37" s="386"/>
      <c r="O37" s="384">
        <v>2</v>
      </c>
      <c r="P37" s="385"/>
      <c r="Q37" s="386"/>
      <c r="R37" s="384">
        <v>0</v>
      </c>
      <c r="S37" s="385"/>
      <c r="T37" s="386"/>
      <c r="U37" s="384">
        <v>1</v>
      </c>
      <c r="V37" s="385"/>
      <c r="W37" s="386"/>
      <c r="X37" s="385">
        <f>C37+F37+I37+L37+O37+R37+U37</f>
        <v>10</v>
      </c>
      <c r="Y37" s="385">
        <f t="shared" si="15"/>
        <v>0</v>
      </c>
      <c r="Z37" s="386">
        <f t="shared" si="15"/>
        <v>0</v>
      </c>
    </row>
    <row r="38" spans="1:26" x14ac:dyDescent="0.25">
      <c r="A38" s="211" t="s">
        <v>34</v>
      </c>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row>
    <row r="39" spans="1:26" x14ac:dyDescent="0.25">
      <c r="A39" s="212"/>
      <c r="B39" s="213"/>
      <c r="C39" s="213"/>
      <c r="D39" s="213"/>
      <c r="E39" s="212"/>
      <c r="F39" s="212"/>
      <c r="G39" s="212"/>
      <c r="H39" s="212"/>
      <c r="I39" s="212"/>
      <c r="J39" s="212"/>
      <c r="K39" s="212"/>
      <c r="L39" s="212"/>
      <c r="M39" s="212"/>
      <c r="N39" s="212"/>
      <c r="O39" s="212"/>
      <c r="P39" s="212"/>
      <c r="Q39" s="212"/>
      <c r="R39" s="212"/>
      <c r="S39" s="212"/>
      <c r="T39" s="212"/>
      <c r="U39" s="212"/>
      <c r="V39" s="212"/>
      <c r="W39" s="212"/>
      <c r="X39" s="212"/>
      <c r="Y39" s="212"/>
      <c r="Z39" s="212"/>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169" customWidth="1"/>
    <col min="3" max="4" width="22.5703125" customWidth="1"/>
    <col min="5" max="5" width="25.140625" customWidth="1"/>
    <col min="6" max="10" width="22.5703125" customWidth="1"/>
  </cols>
  <sheetData>
    <row r="1" spans="1:10" ht="57" customHeight="1" x14ac:dyDescent="0.25">
      <c r="A1" s="433" t="s">
        <v>73</v>
      </c>
      <c r="B1" s="433"/>
      <c r="C1" s="433"/>
      <c r="D1" s="433"/>
      <c r="E1" s="433"/>
      <c r="F1" s="433"/>
      <c r="G1" s="433"/>
      <c r="H1" s="433"/>
      <c r="I1" s="433"/>
      <c r="J1" s="433"/>
    </row>
    <row r="2" spans="1:10" ht="57" customHeight="1" thickBot="1" x14ac:dyDescent="0.3">
      <c r="A2" s="433" t="s">
        <v>74</v>
      </c>
      <c r="B2" s="433"/>
      <c r="C2" s="434"/>
      <c r="D2" s="434"/>
      <c r="E2" s="434"/>
      <c r="F2" s="434"/>
      <c r="G2" s="434"/>
      <c r="H2" s="434"/>
      <c r="I2" s="434"/>
      <c r="J2" s="434"/>
    </row>
    <row r="3" spans="1:10" ht="51.75" customHeight="1" thickBot="1" x14ac:dyDescent="0.3">
      <c r="A3" s="371" t="s">
        <v>75</v>
      </c>
      <c r="B3" s="375"/>
      <c r="C3" s="379" t="s">
        <v>2</v>
      </c>
      <c r="D3" s="379"/>
      <c r="E3" s="379"/>
      <c r="F3" s="379"/>
      <c r="G3" s="379"/>
      <c r="H3" s="379"/>
      <c r="I3" s="379"/>
      <c r="J3" s="380"/>
    </row>
    <row r="4" spans="1:10" ht="67.5" customHeight="1" thickBot="1" x14ac:dyDescent="0.3">
      <c r="A4" s="376"/>
      <c r="B4" s="377"/>
      <c r="C4" s="1" t="s">
        <v>3</v>
      </c>
      <c r="D4" s="3" t="s">
        <v>4</v>
      </c>
      <c r="E4" s="2" t="s">
        <v>5</v>
      </c>
      <c r="F4" s="3" t="s">
        <v>6</v>
      </c>
      <c r="G4" s="3" t="s">
        <v>7</v>
      </c>
      <c r="H4" s="4" t="s">
        <v>8</v>
      </c>
      <c r="I4" s="5" t="s">
        <v>9</v>
      </c>
      <c r="J4" s="6" t="s">
        <v>10</v>
      </c>
    </row>
    <row r="5" spans="1:10" ht="25.5" customHeight="1" x14ac:dyDescent="0.25">
      <c r="A5" s="435" t="s">
        <v>76</v>
      </c>
      <c r="B5" s="7" t="s">
        <v>12</v>
      </c>
      <c r="C5" s="8" t="s">
        <v>13</v>
      </c>
      <c r="D5" s="8">
        <v>1031</v>
      </c>
      <c r="E5" s="8" t="s">
        <v>13</v>
      </c>
      <c r="F5" s="8">
        <v>35</v>
      </c>
      <c r="G5" s="8">
        <v>82</v>
      </c>
      <c r="H5" s="8" t="s">
        <v>13</v>
      </c>
      <c r="I5" s="146">
        <v>517</v>
      </c>
      <c r="J5" s="9">
        <f>SUM(C5:I5)</f>
        <v>1665</v>
      </c>
    </row>
    <row r="6" spans="1:10" ht="25.5" customHeight="1" x14ac:dyDescent="0.25">
      <c r="A6" s="429"/>
      <c r="B6" s="10" t="s">
        <v>14</v>
      </c>
      <c r="C6" s="162" t="s">
        <v>15</v>
      </c>
      <c r="D6" s="11">
        <f t="shared" ref="D6:J6" si="0">D5/D$15</f>
        <v>0.51268025857782196</v>
      </c>
      <c r="E6" s="162" t="s">
        <v>15</v>
      </c>
      <c r="F6" s="11">
        <f t="shared" si="0"/>
        <v>0.32407407407407407</v>
      </c>
      <c r="G6" s="11">
        <f t="shared" si="0"/>
        <v>0.6074074074074074</v>
      </c>
      <c r="H6" s="162" t="s">
        <v>15</v>
      </c>
      <c r="I6" s="147">
        <f t="shared" si="0"/>
        <v>0.33768778576094055</v>
      </c>
      <c r="J6" s="12">
        <f t="shared" si="0"/>
        <v>0.43989431968295906</v>
      </c>
    </row>
    <row r="7" spans="1:10" ht="25.5" customHeight="1" x14ac:dyDescent="0.25">
      <c r="A7" s="428" t="s">
        <v>77</v>
      </c>
      <c r="B7" s="13" t="s">
        <v>12</v>
      </c>
      <c r="C7" s="14" t="s">
        <v>13</v>
      </c>
      <c r="D7" s="14">
        <v>484</v>
      </c>
      <c r="E7" s="14" t="s">
        <v>13</v>
      </c>
      <c r="F7" s="14">
        <v>39</v>
      </c>
      <c r="G7" s="14">
        <v>11</v>
      </c>
      <c r="H7" s="14" t="s">
        <v>13</v>
      </c>
      <c r="I7" s="148">
        <v>321</v>
      </c>
      <c r="J7" s="15">
        <f t="shared" ref="J7" si="1">SUM(C7:I7)</f>
        <v>855</v>
      </c>
    </row>
    <row r="8" spans="1:10" ht="25.5" customHeight="1" x14ac:dyDescent="0.25">
      <c r="A8" s="429"/>
      <c r="B8" s="10" t="s">
        <v>14</v>
      </c>
      <c r="C8" s="11" t="s">
        <v>15</v>
      </c>
      <c r="D8" s="11">
        <f t="shared" ref="D8:J8" si="2">D7/D$15</f>
        <v>0.24067628045748385</v>
      </c>
      <c r="E8" s="11" t="s">
        <v>15</v>
      </c>
      <c r="F8" s="11">
        <f t="shared" si="2"/>
        <v>0.3611111111111111</v>
      </c>
      <c r="G8" s="11">
        <f t="shared" si="2"/>
        <v>8.1481481481481488E-2</v>
      </c>
      <c r="H8" s="11" t="s">
        <v>15</v>
      </c>
      <c r="I8" s="147">
        <f t="shared" si="2"/>
        <v>0.20966688438928804</v>
      </c>
      <c r="J8" s="12">
        <f t="shared" si="2"/>
        <v>0.22589167767503301</v>
      </c>
    </row>
    <row r="9" spans="1:10" ht="25.5" customHeight="1" x14ac:dyDescent="0.25">
      <c r="A9" s="428" t="s">
        <v>78</v>
      </c>
      <c r="B9" s="13" t="s">
        <v>12</v>
      </c>
      <c r="C9" s="14" t="s">
        <v>13</v>
      </c>
      <c r="D9" s="14">
        <v>115</v>
      </c>
      <c r="E9" s="14" t="s">
        <v>13</v>
      </c>
      <c r="F9" s="14">
        <v>5</v>
      </c>
      <c r="G9" s="14">
        <v>8</v>
      </c>
      <c r="H9" s="14" t="s">
        <v>13</v>
      </c>
      <c r="I9" s="148">
        <v>105</v>
      </c>
      <c r="J9" s="15">
        <f t="shared" ref="J9" si="3">SUM(C9:I9)</f>
        <v>233</v>
      </c>
    </row>
    <row r="10" spans="1:10" ht="25.5" customHeight="1" x14ac:dyDescent="0.25">
      <c r="A10" s="429"/>
      <c r="B10" s="10" t="s">
        <v>14</v>
      </c>
      <c r="C10" s="11" t="s">
        <v>15</v>
      </c>
      <c r="D10" s="11">
        <f t="shared" ref="D10:J10" si="4">D9/D$15</f>
        <v>5.7185479860765789E-2</v>
      </c>
      <c r="E10" s="11" t="s">
        <v>15</v>
      </c>
      <c r="F10" s="11">
        <f t="shared" si="4"/>
        <v>4.6296296296296294E-2</v>
      </c>
      <c r="G10" s="11">
        <f t="shared" si="4"/>
        <v>5.9259259259259262E-2</v>
      </c>
      <c r="H10" s="11" t="s">
        <v>15</v>
      </c>
      <c r="I10" s="147">
        <f t="shared" si="4"/>
        <v>6.8582625734813843E-2</v>
      </c>
      <c r="J10" s="12">
        <f t="shared" si="4"/>
        <v>6.1558784676354027E-2</v>
      </c>
    </row>
    <row r="11" spans="1:10" ht="25.5" customHeight="1" x14ac:dyDescent="0.25">
      <c r="A11" s="428" t="s">
        <v>79</v>
      </c>
      <c r="B11" s="13" t="s">
        <v>12</v>
      </c>
      <c r="C11" s="14" t="s">
        <v>13</v>
      </c>
      <c r="D11" s="14">
        <v>376</v>
      </c>
      <c r="E11" s="14" t="s">
        <v>13</v>
      </c>
      <c r="F11" s="14">
        <v>22</v>
      </c>
      <c r="G11" s="14">
        <v>4</v>
      </c>
      <c r="H11" s="14" t="s">
        <v>13</v>
      </c>
      <c r="I11" s="148">
        <v>571</v>
      </c>
      <c r="J11" s="15">
        <f t="shared" ref="J11" si="5">SUM(C11:I11)</f>
        <v>973</v>
      </c>
    </row>
    <row r="12" spans="1:10" ht="25.5" customHeight="1" x14ac:dyDescent="0.25">
      <c r="A12" s="429"/>
      <c r="B12" s="10" t="s">
        <v>14</v>
      </c>
      <c r="C12" s="11" t="s">
        <v>15</v>
      </c>
      <c r="D12" s="11">
        <f t="shared" ref="D12:J12" si="6">D11/D$15</f>
        <v>0.18697165589259074</v>
      </c>
      <c r="E12" s="11" t="s">
        <v>15</v>
      </c>
      <c r="F12" s="11">
        <f t="shared" si="6"/>
        <v>0.20370370370370369</v>
      </c>
      <c r="G12" s="11">
        <f t="shared" si="6"/>
        <v>2.9629629629629631E-2</v>
      </c>
      <c r="H12" s="11" t="s">
        <v>15</v>
      </c>
      <c r="I12" s="147">
        <f t="shared" si="6"/>
        <v>0.37295885042455912</v>
      </c>
      <c r="J12" s="12">
        <f t="shared" si="6"/>
        <v>0.25706737120211359</v>
      </c>
    </row>
    <row r="13" spans="1:10" ht="25.5" customHeight="1" x14ac:dyDescent="0.25">
      <c r="A13" s="428" t="s">
        <v>80</v>
      </c>
      <c r="B13" s="13" t="s">
        <v>12</v>
      </c>
      <c r="C13" s="14" t="s">
        <v>13</v>
      </c>
      <c r="D13" s="14">
        <v>5</v>
      </c>
      <c r="E13" s="14" t="s">
        <v>13</v>
      </c>
      <c r="F13" s="14">
        <v>7</v>
      </c>
      <c r="G13" s="14">
        <v>30</v>
      </c>
      <c r="H13" s="14" t="s">
        <v>13</v>
      </c>
      <c r="I13" s="148">
        <v>17</v>
      </c>
      <c r="J13" s="15">
        <f t="shared" ref="J13" si="7">SUM(C13:I13)</f>
        <v>59</v>
      </c>
    </row>
    <row r="14" spans="1:10" ht="25.5" customHeight="1" thickBot="1" x14ac:dyDescent="0.3">
      <c r="A14" s="430"/>
      <c r="B14" s="10" t="s">
        <v>14</v>
      </c>
      <c r="C14" s="16" t="s">
        <v>15</v>
      </c>
      <c r="D14" s="16">
        <f t="shared" ref="D14:J14" si="8">D13/D$15</f>
        <v>2.4863252113376429E-3</v>
      </c>
      <c r="E14" s="16" t="s">
        <v>15</v>
      </c>
      <c r="F14" s="16">
        <f t="shared" si="8"/>
        <v>6.4814814814814811E-2</v>
      </c>
      <c r="G14" s="16">
        <f t="shared" si="8"/>
        <v>0.22222222222222221</v>
      </c>
      <c r="H14" s="16" t="s">
        <v>15</v>
      </c>
      <c r="I14" s="163">
        <f t="shared" si="8"/>
        <v>1.1103853690398433E-2</v>
      </c>
      <c r="J14" s="17">
        <f t="shared" si="8"/>
        <v>1.5587846763540291E-2</v>
      </c>
    </row>
    <row r="15" spans="1:10" ht="27.75" customHeight="1" x14ac:dyDescent="0.25">
      <c r="A15" s="431" t="s">
        <v>81</v>
      </c>
      <c r="B15" s="7" t="s">
        <v>12</v>
      </c>
      <c r="C15" s="19" t="s">
        <v>13</v>
      </c>
      <c r="D15" s="19">
        <f>D5+D7+D9+D11+D13</f>
        <v>2011</v>
      </c>
      <c r="E15" s="19" t="s">
        <v>13</v>
      </c>
      <c r="F15" s="19">
        <f t="shared" ref="F15:J15" si="9">F5+F7+F9+F11+F13</f>
        <v>108</v>
      </c>
      <c r="G15" s="19">
        <f t="shared" si="9"/>
        <v>135</v>
      </c>
      <c r="H15" s="19" t="s">
        <v>13</v>
      </c>
      <c r="I15" s="122">
        <f t="shared" si="9"/>
        <v>1531</v>
      </c>
      <c r="J15" s="20">
        <f t="shared" si="9"/>
        <v>3785</v>
      </c>
    </row>
    <row r="16" spans="1:10" ht="27.75" customHeight="1" thickBot="1" x14ac:dyDescent="0.3">
      <c r="A16" s="432"/>
      <c r="B16" s="153" t="s">
        <v>14</v>
      </c>
      <c r="C16" s="22" t="s">
        <v>15</v>
      </c>
      <c r="D16" s="22">
        <f t="shared" ref="D16" si="10">D15/D$15</f>
        <v>1</v>
      </c>
      <c r="E16" s="22" t="s">
        <v>15</v>
      </c>
      <c r="F16" s="22">
        <f t="shared" ref="F16:I16" si="11">F15/F$15</f>
        <v>1</v>
      </c>
      <c r="G16" s="22">
        <f t="shared" si="11"/>
        <v>1</v>
      </c>
      <c r="H16" s="22" t="s">
        <v>15</v>
      </c>
      <c r="I16" s="124">
        <f t="shared" si="11"/>
        <v>1</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82</v>
      </c>
      <c r="B18" s="164" t="s">
        <v>12</v>
      </c>
      <c r="C18" s="29" t="s">
        <v>13</v>
      </c>
      <c r="D18" s="30">
        <v>0</v>
      </c>
      <c r="E18" s="30" t="s">
        <v>13</v>
      </c>
      <c r="F18" s="30">
        <v>0</v>
      </c>
      <c r="G18" s="30">
        <v>12</v>
      </c>
      <c r="H18" s="30" t="s">
        <v>13</v>
      </c>
      <c r="I18" s="30">
        <v>87</v>
      </c>
      <c r="J18" s="32">
        <f>SUM(C18:I18)</f>
        <v>99</v>
      </c>
    </row>
    <row r="19" spans="1:10" ht="44.25" customHeight="1" thickBot="1" x14ac:dyDescent="0.3">
      <c r="A19" s="165" t="s">
        <v>29</v>
      </c>
      <c r="B19" s="153" t="s">
        <v>12</v>
      </c>
      <c r="C19" s="35" t="s">
        <v>13</v>
      </c>
      <c r="D19" s="38">
        <v>0</v>
      </c>
      <c r="E19" s="38" t="s">
        <v>13</v>
      </c>
      <c r="F19" s="38">
        <v>0</v>
      </c>
      <c r="G19" s="38">
        <v>0</v>
      </c>
      <c r="H19" s="38" t="s">
        <v>13</v>
      </c>
      <c r="I19" s="39">
        <v>0</v>
      </c>
      <c r="J19" s="166">
        <f>SUM(C19:I19)</f>
        <v>0</v>
      </c>
    </row>
    <row r="20" spans="1:10" ht="44.25" customHeight="1" thickBot="1" x14ac:dyDescent="0.3">
      <c r="A20" s="167" t="s">
        <v>30</v>
      </c>
      <c r="B20" s="153" t="s">
        <v>12</v>
      </c>
      <c r="C20" s="35" t="s">
        <v>13</v>
      </c>
      <c r="D20" s="38">
        <f>+D15+D18+D19</f>
        <v>2011</v>
      </c>
      <c r="E20" s="38" t="s">
        <v>13</v>
      </c>
      <c r="F20" s="38">
        <f>+F15+F18+F19</f>
        <v>108</v>
      </c>
      <c r="G20" s="38">
        <f>+G15+G18+G19</f>
        <v>147</v>
      </c>
      <c r="H20" s="38" t="s">
        <v>13</v>
      </c>
      <c r="I20" s="38">
        <f>+I15+I18+I19</f>
        <v>1618</v>
      </c>
      <c r="J20" s="36">
        <f>SUM(C20:I20)</f>
        <v>3884</v>
      </c>
    </row>
    <row r="21" spans="1:10" ht="54.75" customHeight="1" thickBot="1" x14ac:dyDescent="0.3">
      <c r="A21" s="40"/>
      <c r="B21" s="24"/>
      <c r="C21" s="41"/>
      <c r="D21" s="41"/>
      <c r="E21" s="41"/>
      <c r="F21" s="41"/>
      <c r="G21" s="41"/>
      <c r="H21" s="41"/>
      <c r="I21" s="41"/>
      <c r="J21" s="42"/>
    </row>
    <row r="22" spans="1:10" ht="42" customHeight="1" x14ac:dyDescent="0.25">
      <c r="A22" s="336" t="s">
        <v>31</v>
      </c>
      <c r="B22" s="337"/>
      <c r="C22" s="337"/>
      <c r="D22" s="44"/>
      <c r="E22" s="44"/>
      <c r="F22" s="44"/>
      <c r="G22" s="44"/>
      <c r="H22" s="44"/>
      <c r="I22" s="44"/>
      <c r="J22" s="45"/>
    </row>
    <row r="23" spans="1:10" ht="42" customHeight="1" x14ac:dyDescent="0.25">
      <c r="A23" s="354" t="s">
        <v>32</v>
      </c>
      <c r="B23" s="355"/>
      <c r="C23" s="168">
        <v>0</v>
      </c>
      <c r="D23" s="47">
        <v>4</v>
      </c>
      <c r="E23" s="47">
        <v>0</v>
      </c>
      <c r="F23" s="47">
        <v>1</v>
      </c>
      <c r="G23" s="47">
        <v>1</v>
      </c>
      <c r="H23" s="47">
        <v>0</v>
      </c>
      <c r="I23" s="47">
        <v>1</v>
      </c>
      <c r="J23" s="48">
        <f>SUM(C23:I23)</f>
        <v>7</v>
      </c>
    </row>
    <row r="24" spans="1:10" ht="42" customHeight="1" thickBot="1" x14ac:dyDescent="0.3">
      <c r="A24" s="356" t="s">
        <v>33</v>
      </c>
      <c r="B24" s="357"/>
      <c r="C24" s="49">
        <v>0</v>
      </c>
      <c r="D24" s="50">
        <v>5</v>
      </c>
      <c r="E24" s="50">
        <v>0</v>
      </c>
      <c r="F24" s="50">
        <v>2</v>
      </c>
      <c r="G24" s="50">
        <v>2</v>
      </c>
      <c r="H24" s="50">
        <v>0</v>
      </c>
      <c r="I24" s="51">
        <v>1</v>
      </c>
      <c r="J24" s="52">
        <f>SUM(C24:I24)</f>
        <v>10</v>
      </c>
    </row>
    <row r="25" spans="1:10" ht="31.5" customHeight="1" x14ac:dyDescent="0.25">
      <c r="A25" s="53" t="s">
        <v>34</v>
      </c>
      <c r="B25" s="54"/>
      <c r="C25" s="55"/>
      <c r="D25" s="55"/>
      <c r="E25" s="55"/>
      <c r="F25" s="55"/>
      <c r="G25" s="55"/>
      <c r="H25" s="55"/>
      <c r="I25" s="55"/>
      <c r="J25" s="55"/>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1"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topLeftCell="A11" zoomScale="71" zoomScaleNormal="71" workbookViewId="0">
      <selection sqref="A1:J1"/>
    </sheetView>
  </sheetViews>
  <sheetFormatPr baseColWidth="10" defaultRowHeight="15" x14ac:dyDescent="0.25"/>
  <cols>
    <col min="1" max="1" width="33.7109375" customWidth="1"/>
    <col min="2" max="2" width="12.140625" style="56" customWidth="1"/>
    <col min="3" max="10" width="22.5703125" customWidth="1"/>
  </cols>
  <sheetData>
    <row r="1" spans="1:10" ht="43.5" customHeight="1" x14ac:dyDescent="0.25">
      <c r="A1" s="433" t="s">
        <v>65</v>
      </c>
      <c r="B1" s="433"/>
      <c r="C1" s="433"/>
      <c r="D1" s="433"/>
      <c r="E1" s="433"/>
      <c r="F1" s="433"/>
      <c r="G1" s="433"/>
      <c r="H1" s="433"/>
      <c r="I1" s="433"/>
      <c r="J1" s="433"/>
    </row>
    <row r="2" spans="1:10" ht="43.5" customHeight="1" thickBot="1" x14ac:dyDescent="0.3">
      <c r="A2" s="433" t="s">
        <v>66</v>
      </c>
      <c r="B2" s="433"/>
      <c r="C2" s="434"/>
      <c r="D2" s="434"/>
      <c r="E2" s="434"/>
      <c r="F2" s="434"/>
      <c r="G2" s="434"/>
      <c r="H2" s="434"/>
      <c r="I2" s="434"/>
      <c r="J2" s="434"/>
    </row>
    <row r="3" spans="1:10" ht="51.75" customHeight="1" thickBot="1" x14ac:dyDescent="0.3">
      <c r="A3" s="371" t="s">
        <v>67</v>
      </c>
      <c r="B3" s="375"/>
      <c r="C3" s="378" t="s">
        <v>2</v>
      </c>
      <c r="D3" s="379"/>
      <c r="E3" s="379"/>
      <c r="F3" s="379"/>
      <c r="G3" s="379"/>
      <c r="H3" s="379"/>
      <c r="I3" s="379"/>
      <c r="J3" s="380"/>
    </row>
    <row r="4" spans="1:10" ht="48" customHeight="1" thickBot="1" x14ac:dyDescent="0.3">
      <c r="A4" s="376"/>
      <c r="B4" s="377"/>
      <c r="C4" s="1" t="s">
        <v>3</v>
      </c>
      <c r="D4" s="3" t="s">
        <v>4</v>
      </c>
      <c r="E4" s="2" t="s">
        <v>5</v>
      </c>
      <c r="F4" s="3" t="s">
        <v>6</v>
      </c>
      <c r="G4" s="3" t="s">
        <v>7</v>
      </c>
      <c r="H4" s="3" t="s">
        <v>8</v>
      </c>
      <c r="I4" s="5" t="s">
        <v>9</v>
      </c>
      <c r="J4" s="6" t="s">
        <v>10</v>
      </c>
    </row>
    <row r="5" spans="1:10" ht="25.5" customHeight="1" x14ac:dyDescent="0.25">
      <c r="A5" s="439" t="s">
        <v>68</v>
      </c>
      <c r="B5" s="13" t="s">
        <v>12</v>
      </c>
      <c r="C5" s="8" t="s">
        <v>13</v>
      </c>
      <c r="D5" s="8">
        <v>1045</v>
      </c>
      <c r="E5" s="8" t="s">
        <v>13</v>
      </c>
      <c r="F5" s="8">
        <v>96</v>
      </c>
      <c r="G5" s="8">
        <v>125</v>
      </c>
      <c r="H5" s="8" t="s">
        <v>13</v>
      </c>
      <c r="I5" s="146">
        <v>699</v>
      </c>
      <c r="J5" s="9">
        <f>SUM(C5:I5)</f>
        <v>1965</v>
      </c>
    </row>
    <row r="6" spans="1:10" ht="25.5" customHeight="1" x14ac:dyDescent="0.25">
      <c r="A6" s="440"/>
      <c r="B6" s="10" t="s">
        <v>14</v>
      </c>
      <c r="C6" s="11" t="s">
        <v>15</v>
      </c>
      <c r="D6" s="11">
        <f t="shared" ref="D6:J6" si="0">D5/D$11</f>
        <v>0.52093718843469594</v>
      </c>
      <c r="E6" s="11" t="s">
        <v>15</v>
      </c>
      <c r="F6" s="11">
        <f t="shared" si="0"/>
        <v>0.88888888888888884</v>
      </c>
      <c r="G6" s="11">
        <f t="shared" si="0"/>
        <v>0.86206896551724133</v>
      </c>
      <c r="H6" s="11" t="s">
        <v>15</v>
      </c>
      <c r="I6" s="147">
        <f t="shared" si="0"/>
        <v>0.44352791878172587</v>
      </c>
      <c r="J6" s="12">
        <f t="shared" si="0"/>
        <v>0.51238591916558018</v>
      </c>
    </row>
    <row r="7" spans="1:10" ht="25.5" customHeight="1" x14ac:dyDescent="0.25">
      <c r="A7" s="436" t="s">
        <v>69</v>
      </c>
      <c r="B7" s="13" t="s">
        <v>12</v>
      </c>
      <c r="C7" s="14" t="s">
        <v>13</v>
      </c>
      <c r="D7" s="14">
        <v>146</v>
      </c>
      <c r="E7" s="14" t="s">
        <v>13</v>
      </c>
      <c r="F7" s="14">
        <v>5</v>
      </c>
      <c r="G7" s="14">
        <v>10</v>
      </c>
      <c r="H7" s="14" t="s">
        <v>13</v>
      </c>
      <c r="I7" s="148">
        <v>83</v>
      </c>
      <c r="J7" s="15">
        <f t="shared" ref="J7" si="1">SUM(C7:I7)</f>
        <v>244</v>
      </c>
    </row>
    <row r="8" spans="1:10" ht="25.5" customHeight="1" x14ac:dyDescent="0.25">
      <c r="A8" s="440"/>
      <c r="B8" s="10" t="s">
        <v>14</v>
      </c>
      <c r="C8" s="11" t="s">
        <v>15</v>
      </c>
      <c r="D8" s="11">
        <f t="shared" ref="D8:J8" si="2">D7/D$11</f>
        <v>7.278165503489531E-2</v>
      </c>
      <c r="E8" s="11" t="s">
        <v>15</v>
      </c>
      <c r="F8" s="11">
        <f t="shared" si="2"/>
        <v>4.6296296296296294E-2</v>
      </c>
      <c r="G8" s="11">
        <f t="shared" si="2"/>
        <v>6.8965517241379309E-2</v>
      </c>
      <c r="H8" s="11" t="s">
        <v>15</v>
      </c>
      <c r="I8" s="147">
        <f t="shared" si="2"/>
        <v>5.2664974619289338E-2</v>
      </c>
      <c r="J8" s="12">
        <f t="shared" si="2"/>
        <v>6.3624511082138208E-2</v>
      </c>
    </row>
    <row r="9" spans="1:10" ht="25.5" customHeight="1" x14ac:dyDescent="0.25">
      <c r="A9" s="436" t="s">
        <v>70</v>
      </c>
      <c r="B9" s="149" t="s">
        <v>12</v>
      </c>
      <c r="C9" s="150" t="s">
        <v>13</v>
      </c>
      <c r="D9" s="150">
        <v>815</v>
      </c>
      <c r="E9" s="150" t="s">
        <v>13</v>
      </c>
      <c r="F9" s="150">
        <v>7</v>
      </c>
      <c r="G9" s="150">
        <v>10</v>
      </c>
      <c r="H9" s="150" t="s">
        <v>13</v>
      </c>
      <c r="I9" s="151">
        <v>794</v>
      </c>
      <c r="J9" s="152">
        <f t="shared" ref="J9:J11" si="3">SUM(C9:I9)</f>
        <v>1626</v>
      </c>
    </row>
    <row r="10" spans="1:10" ht="25.5" customHeight="1" thickBot="1" x14ac:dyDescent="0.3">
      <c r="A10" s="437"/>
      <c r="B10" s="153" t="s">
        <v>14</v>
      </c>
      <c r="C10" s="154" t="s">
        <v>15</v>
      </c>
      <c r="D10" s="154">
        <f t="shared" ref="D10:J10" si="4">D9/D$11</f>
        <v>0.40628115653040875</v>
      </c>
      <c r="E10" s="154" t="s">
        <v>15</v>
      </c>
      <c r="F10" s="154">
        <f t="shared" si="4"/>
        <v>6.4814814814814811E-2</v>
      </c>
      <c r="G10" s="154">
        <f t="shared" si="4"/>
        <v>6.8965517241379309E-2</v>
      </c>
      <c r="H10" s="154" t="s">
        <v>15</v>
      </c>
      <c r="I10" s="155">
        <f t="shared" si="4"/>
        <v>0.50380710659898476</v>
      </c>
      <c r="J10" s="156">
        <f t="shared" si="4"/>
        <v>0.42398956975228164</v>
      </c>
    </row>
    <row r="11" spans="1:10" ht="27.75" customHeight="1" x14ac:dyDescent="0.25">
      <c r="A11" s="438" t="s">
        <v>71</v>
      </c>
      <c r="B11" s="13" t="s">
        <v>12</v>
      </c>
      <c r="C11" s="157" t="s">
        <v>13</v>
      </c>
      <c r="D11" s="157">
        <f t="shared" ref="D11:I11" si="5">D5+D7++D9</f>
        <v>2006</v>
      </c>
      <c r="E11" s="157" t="s">
        <v>13</v>
      </c>
      <c r="F11" s="157">
        <f t="shared" ref="F11:G11" si="6">F5+F7++F9</f>
        <v>108</v>
      </c>
      <c r="G11" s="157">
        <f t="shared" si="6"/>
        <v>145</v>
      </c>
      <c r="H11" s="157" t="s">
        <v>13</v>
      </c>
      <c r="I11" s="158">
        <f t="shared" si="5"/>
        <v>1576</v>
      </c>
      <c r="J11" s="159">
        <f t="shared" si="3"/>
        <v>3835</v>
      </c>
    </row>
    <row r="12" spans="1:10" ht="27.75" customHeight="1" thickBot="1" x14ac:dyDescent="0.3">
      <c r="A12" s="376"/>
      <c r="B12" s="153" t="s">
        <v>14</v>
      </c>
      <c r="C12" s="22" t="s">
        <v>15</v>
      </c>
      <c r="D12" s="22">
        <f t="shared" ref="D12:I12" si="7">D11/D$11</f>
        <v>1</v>
      </c>
      <c r="E12" s="22" t="s">
        <v>15</v>
      </c>
      <c r="F12" s="22">
        <f t="shared" ref="F12:G12" si="8">F11/F$11</f>
        <v>1</v>
      </c>
      <c r="G12" s="22">
        <f t="shared" si="8"/>
        <v>1</v>
      </c>
      <c r="H12" s="22" t="s">
        <v>15</v>
      </c>
      <c r="I12" s="124">
        <f t="shared" si="7"/>
        <v>1</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72</v>
      </c>
      <c r="B14" s="28" t="s">
        <v>12</v>
      </c>
      <c r="C14" s="29" t="s">
        <v>13</v>
      </c>
      <c r="D14" s="30">
        <v>5</v>
      </c>
      <c r="E14" s="30" t="s">
        <v>13</v>
      </c>
      <c r="F14" s="30">
        <v>0</v>
      </c>
      <c r="G14" s="30">
        <v>2</v>
      </c>
      <c r="H14" s="30" t="s">
        <v>13</v>
      </c>
      <c r="I14" s="31">
        <v>42</v>
      </c>
      <c r="J14" s="32">
        <f>SUM(C14:I14)</f>
        <v>49</v>
      </c>
    </row>
    <row r="15" spans="1:10" ht="48.75" customHeight="1" thickBot="1" x14ac:dyDescent="0.3">
      <c r="A15" s="33" t="s">
        <v>29</v>
      </c>
      <c r="B15" s="160" t="s">
        <v>12</v>
      </c>
      <c r="C15" s="35" t="s">
        <v>13</v>
      </c>
      <c r="D15" s="38">
        <f t="shared" ref="D15:J15" si="9">D16-D11-D14</f>
        <v>0</v>
      </c>
      <c r="E15" s="38" t="s">
        <v>13</v>
      </c>
      <c r="F15" s="38">
        <f t="shared" si="9"/>
        <v>0</v>
      </c>
      <c r="G15" s="38">
        <f t="shared" si="9"/>
        <v>0</v>
      </c>
      <c r="H15" s="38" t="s">
        <v>13</v>
      </c>
      <c r="I15" s="39">
        <f t="shared" si="9"/>
        <v>0</v>
      </c>
      <c r="J15" s="36">
        <f t="shared" si="9"/>
        <v>0</v>
      </c>
    </row>
    <row r="16" spans="1:10" ht="48.75" customHeight="1" thickBot="1" x14ac:dyDescent="0.3">
      <c r="A16" s="37" t="s">
        <v>30</v>
      </c>
      <c r="B16" s="161" t="s">
        <v>12</v>
      </c>
      <c r="C16" s="35" t="s">
        <v>13</v>
      </c>
      <c r="D16" s="38">
        <v>2011</v>
      </c>
      <c r="E16" s="38" t="s">
        <v>13</v>
      </c>
      <c r="F16" s="38">
        <v>108</v>
      </c>
      <c r="G16" s="38">
        <v>147</v>
      </c>
      <c r="H16" s="38" t="s">
        <v>13</v>
      </c>
      <c r="I16" s="39">
        <v>1618</v>
      </c>
      <c r="J16" s="36">
        <f>SUM(C16:I16)</f>
        <v>3884</v>
      </c>
    </row>
    <row r="17" spans="1:10" ht="54.75" customHeight="1" thickBot="1" x14ac:dyDescent="0.3">
      <c r="A17" s="40"/>
      <c r="B17" s="24"/>
      <c r="C17" s="41"/>
      <c r="D17" s="41"/>
      <c r="E17" s="41"/>
      <c r="F17" s="41"/>
      <c r="G17" s="41"/>
      <c r="H17" s="41"/>
      <c r="I17" s="41"/>
      <c r="J17" s="42"/>
    </row>
    <row r="18" spans="1:10" ht="36" customHeight="1" x14ac:dyDescent="0.25">
      <c r="A18" s="336" t="s">
        <v>31</v>
      </c>
      <c r="B18" s="337"/>
      <c r="C18" s="337"/>
      <c r="D18" s="44"/>
      <c r="E18" s="44"/>
      <c r="F18" s="44"/>
      <c r="G18" s="44"/>
      <c r="H18" s="44"/>
      <c r="I18" s="44"/>
      <c r="J18" s="45"/>
    </row>
    <row r="19" spans="1:10" ht="36" customHeight="1" x14ac:dyDescent="0.25">
      <c r="A19" s="354" t="s">
        <v>32</v>
      </c>
      <c r="B19" s="355"/>
      <c r="C19" s="46">
        <v>0</v>
      </c>
      <c r="D19" s="47">
        <v>4</v>
      </c>
      <c r="E19" s="47">
        <v>0</v>
      </c>
      <c r="F19" s="47">
        <v>1</v>
      </c>
      <c r="G19" s="47">
        <v>1</v>
      </c>
      <c r="H19" s="47">
        <v>0</v>
      </c>
      <c r="I19" s="47">
        <v>1</v>
      </c>
      <c r="J19" s="48">
        <f>SUM(C19:I19)</f>
        <v>7</v>
      </c>
    </row>
    <row r="20" spans="1:10" ht="36" customHeight="1" thickBot="1" x14ac:dyDescent="0.3">
      <c r="A20" s="356" t="s">
        <v>33</v>
      </c>
      <c r="B20" s="357"/>
      <c r="C20" s="49">
        <v>0</v>
      </c>
      <c r="D20" s="50">
        <v>5</v>
      </c>
      <c r="E20" s="50">
        <v>0</v>
      </c>
      <c r="F20" s="50">
        <v>2</v>
      </c>
      <c r="G20" s="50">
        <v>2</v>
      </c>
      <c r="H20" s="50">
        <v>0</v>
      </c>
      <c r="I20" s="51">
        <v>1</v>
      </c>
      <c r="J20" s="52">
        <f>SUM(C20:I20)</f>
        <v>10</v>
      </c>
    </row>
    <row r="21" spans="1:10" ht="31.5" customHeight="1" x14ac:dyDescent="0.25">
      <c r="A21" s="53" t="s">
        <v>34</v>
      </c>
      <c r="B21" s="54"/>
      <c r="C21" s="55"/>
      <c r="D21" s="55"/>
      <c r="E21" s="55"/>
      <c r="F21" s="55"/>
      <c r="G21" s="55"/>
      <c r="H21" s="55"/>
      <c r="I21" s="55"/>
      <c r="J21" s="55"/>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4"/>
  <sheetViews>
    <sheetView zoomScale="64" zoomScaleNormal="64" workbookViewId="0">
      <selection sqref="A1:J1"/>
    </sheetView>
  </sheetViews>
  <sheetFormatPr baseColWidth="10" defaultRowHeight="15" x14ac:dyDescent="0.25"/>
  <cols>
    <col min="1" max="1" width="54.5703125" customWidth="1"/>
    <col min="2" max="2" width="17.28515625" style="56" customWidth="1"/>
    <col min="3" max="10" width="26.140625" customWidth="1"/>
  </cols>
  <sheetData>
    <row r="1" spans="1:10" ht="57" customHeight="1" x14ac:dyDescent="0.25">
      <c r="A1" s="453" t="s">
        <v>49</v>
      </c>
      <c r="B1" s="453"/>
      <c r="C1" s="453"/>
      <c r="D1" s="453"/>
      <c r="E1" s="453"/>
      <c r="F1" s="453"/>
      <c r="G1" s="453"/>
      <c r="H1" s="453"/>
      <c r="I1" s="453"/>
      <c r="J1" s="453"/>
    </row>
    <row r="2" spans="1:10" ht="42" customHeight="1" thickBot="1" x14ac:dyDescent="0.3">
      <c r="A2" s="454" t="s">
        <v>50</v>
      </c>
      <c r="B2" s="454"/>
      <c r="C2" s="455"/>
      <c r="D2" s="455"/>
      <c r="E2" s="455"/>
      <c r="F2" s="455"/>
      <c r="G2" s="455"/>
      <c r="H2" s="455"/>
      <c r="I2" s="455"/>
      <c r="J2" s="455"/>
    </row>
    <row r="3" spans="1:10" ht="51.75" customHeight="1" thickBot="1" x14ac:dyDescent="0.3">
      <c r="A3" s="419" t="s">
        <v>51</v>
      </c>
      <c r="B3" s="456"/>
      <c r="C3" s="378" t="s">
        <v>2</v>
      </c>
      <c r="D3" s="379"/>
      <c r="E3" s="379"/>
      <c r="F3" s="379"/>
      <c r="G3" s="379"/>
      <c r="H3" s="379"/>
      <c r="I3" s="379"/>
      <c r="J3" s="380"/>
    </row>
    <row r="4" spans="1:10" ht="57.75" customHeight="1" thickBot="1" x14ac:dyDescent="0.3">
      <c r="A4" s="423"/>
      <c r="B4" s="457"/>
      <c r="C4" s="100" t="s">
        <v>3</v>
      </c>
      <c r="D4" s="101" t="s">
        <v>4</v>
      </c>
      <c r="E4" s="102" t="s">
        <v>5</v>
      </c>
      <c r="F4" s="101" t="s">
        <v>6</v>
      </c>
      <c r="G4" s="101" t="s">
        <v>7</v>
      </c>
      <c r="H4" s="103" t="s">
        <v>8</v>
      </c>
      <c r="I4" s="104" t="s">
        <v>9</v>
      </c>
      <c r="J4" s="105" t="s">
        <v>10</v>
      </c>
    </row>
    <row r="5" spans="1:10" ht="31.5" customHeight="1" x14ac:dyDescent="0.25">
      <c r="A5" s="458" t="s">
        <v>52</v>
      </c>
      <c r="B5" s="106" t="s">
        <v>12</v>
      </c>
      <c r="C5" s="107" t="s">
        <v>13</v>
      </c>
      <c r="D5" s="107">
        <v>28</v>
      </c>
      <c r="E5" s="107" t="s">
        <v>13</v>
      </c>
      <c r="F5" s="107">
        <v>3</v>
      </c>
      <c r="G5" s="107">
        <v>5</v>
      </c>
      <c r="H5" s="107" t="s">
        <v>13</v>
      </c>
      <c r="I5" s="108">
        <v>88</v>
      </c>
      <c r="J5" s="109">
        <f>SUM(C5:I5)</f>
        <v>124</v>
      </c>
    </row>
    <row r="6" spans="1:10" ht="31.5" customHeight="1" x14ac:dyDescent="0.25">
      <c r="A6" s="451"/>
      <c r="B6" s="110" t="s">
        <v>14</v>
      </c>
      <c r="C6" s="111" t="s">
        <v>15</v>
      </c>
      <c r="D6" s="111">
        <f t="shared" ref="D6:J6" si="0">D5/D$21</f>
        <v>1.4418125643666324E-2</v>
      </c>
      <c r="E6" s="111" t="s">
        <v>15</v>
      </c>
      <c r="F6" s="111">
        <f t="shared" ref="F6:G6" si="1">F5/F$21</f>
        <v>2.8037383177570093E-2</v>
      </c>
      <c r="G6" s="111">
        <f t="shared" si="1"/>
        <v>4.0322580645161289E-2</v>
      </c>
      <c r="H6" s="111" t="s">
        <v>15</v>
      </c>
      <c r="I6" s="112">
        <f t="shared" si="0"/>
        <v>5.6410256410256411E-2</v>
      </c>
      <c r="J6" s="113">
        <f t="shared" si="0"/>
        <v>3.3217251540316101E-2</v>
      </c>
    </row>
    <row r="7" spans="1:10" ht="25.5" customHeight="1" x14ac:dyDescent="0.25">
      <c r="A7" s="450" t="s">
        <v>53</v>
      </c>
      <c r="B7" s="114" t="s">
        <v>12</v>
      </c>
      <c r="C7" s="115" t="s">
        <v>13</v>
      </c>
      <c r="D7" s="115">
        <v>239</v>
      </c>
      <c r="E7" s="115" t="s">
        <v>13</v>
      </c>
      <c r="F7" s="115">
        <v>30</v>
      </c>
      <c r="G7" s="115">
        <v>14</v>
      </c>
      <c r="H7" s="115" t="s">
        <v>13</v>
      </c>
      <c r="I7" s="116">
        <v>146</v>
      </c>
      <c r="J7" s="117">
        <f t="shared" ref="J7" si="2">SUM(C7:I7)</f>
        <v>429</v>
      </c>
    </row>
    <row r="8" spans="1:10" ht="25.5" customHeight="1" x14ac:dyDescent="0.25">
      <c r="A8" s="451"/>
      <c r="B8" s="110" t="s">
        <v>14</v>
      </c>
      <c r="C8" s="111" t="s">
        <v>15</v>
      </c>
      <c r="D8" s="111">
        <f t="shared" ref="D8:J8" si="3">D7/D$21</f>
        <v>0.12306900102986612</v>
      </c>
      <c r="E8" s="111" t="s">
        <v>15</v>
      </c>
      <c r="F8" s="111">
        <f t="shared" ref="F8:G8" si="4">F7/F$21</f>
        <v>0.28037383177570091</v>
      </c>
      <c r="G8" s="111">
        <f t="shared" si="4"/>
        <v>0.11290322580645161</v>
      </c>
      <c r="H8" s="111" t="s">
        <v>15</v>
      </c>
      <c r="I8" s="112">
        <f t="shared" si="3"/>
        <v>9.358974358974359E-2</v>
      </c>
      <c r="J8" s="113">
        <f t="shared" si="3"/>
        <v>0.11492097508706134</v>
      </c>
    </row>
    <row r="9" spans="1:10" ht="33.75" customHeight="1" x14ac:dyDescent="0.25">
      <c r="A9" s="450" t="s">
        <v>54</v>
      </c>
      <c r="B9" s="114" t="s">
        <v>12</v>
      </c>
      <c r="C9" s="115" t="s">
        <v>13</v>
      </c>
      <c r="D9" s="115">
        <v>776</v>
      </c>
      <c r="E9" s="115" t="s">
        <v>13</v>
      </c>
      <c r="F9" s="115">
        <v>31</v>
      </c>
      <c r="G9" s="115">
        <v>26</v>
      </c>
      <c r="H9" s="115" t="s">
        <v>13</v>
      </c>
      <c r="I9" s="116">
        <v>713</v>
      </c>
      <c r="J9" s="117">
        <f t="shared" ref="J9" si="5">SUM(C9:I9)</f>
        <v>1546</v>
      </c>
    </row>
    <row r="10" spans="1:10" ht="33.75" customHeight="1" x14ac:dyDescent="0.25">
      <c r="A10" s="451"/>
      <c r="B10" s="110" t="s">
        <v>14</v>
      </c>
      <c r="C10" s="111" t="s">
        <v>15</v>
      </c>
      <c r="D10" s="111">
        <f t="shared" ref="D10:J10" si="6">D9/D$21</f>
        <v>0.39958805355303811</v>
      </c>
      <c r="E10" s="111" t="s">
        <v>15</v>
      </c>
      <c r="F10" s="111">
        <f t="shared" ref="F10:G10" si="7">F9/F$21</f>
        <v>0.28971962616822428</v>
      </c>
      <c r="G10" s="111">
        <f t="shared" si="7"/>
        <v>0.20967741935483872</v>
      </c>
      <c r="H10" s="111" t="s">
        <v>15</v>
      </c>
      <c r="I10" s="112">
        <f t="shared" si="6"/>
        <v>0.45705128205128204</v>
      </c>
      <c r="J10" s="113">
        <f t="shared" si="6"/>
        <v>0.41414412001071527</v>
      </c>
    </row>
    <row r="11" spans="1:10" ht="25.5" customHeight="1" x14ac:dyDescent="0.25">
      <c r="A11" s="450" t="s">
        <v>55</v>
      </c>
      <c r="B11" s="114" t="s">
        <v>12</v>
      </c>
      <c r="C11" s="115" t="s">
        <v>13</v>
      </c>
      <c r="D11" s="115">
        <v>290</v>
      </c>
      <c r="E11" s="115" t="s">
        <v>13</v>
      </c>
      <c r="F11" s="115">
        <v>24</v>
      </c>
      <c r="G11" s="115">
        <v>13</v>
      </c>
      <c r="H11" s="115" t="s">
        <v>13</v>
      </c>
      <c r="I11" s="116">
        <v>254</v>
      </c>
      <c r="J11" s="117">
        <f t="shared" ref="J11" si="8">SUM(C11:I11)</f>
        <v>581</v>
      </c>
    </row>
    <row r="12" spans="1:10" ht="25.5" customHeight="1" x14ac:dyDescent="0.25">
      <c r="A12" s="451"/>
      <c r="B12" s="110" t="s">
        <v>14</v>
      </c>
      <c r="C12" s="111" t="s">
        <v>15</v>
      </c>
      <c r="D12" s="111">
        <f t="shared" ref="D12:J12" si="9">D11/D$21</f>
        <v>0.14933058702368693</v>
      </c>
      <c r="E12" s="111" t="s">
        <v>15</v>
      </c>
      <c r="F12" s="111">
        <f t="shared" ref="F12:G12" si="10">F11/F$21</f>
        <v>0.22429906542056074</v>
      </c>
      <c r="G12" s="111">
        <f t="shared" si="10"/>
        <v>0.10483870967741936</v>
      </c>
      <c r="H12" s="111" t="s">
        <v>15</v>
      </c>
      <c r="I12" s="112">
        <f t="shared" si="9"/>
        <v>0.16282051282051282</v>
      </c>
      <c r="J12" s="113">
        <f t="shared" si="9"/>
        <v>0.15563889633002947</v>
      </c>
    </row>
    <row r="13" spans="1:10" ht="25.5" customHeight="1" x14ac:dyDescent="0.25">
      <c r="A13" s="450" t="s">
        <v>56</v>
      </c>
      <c r="B13" s="114" t="s">
        <v>12</v>
      </c>
      <c r="C13" s="115" t="s">
        <v>13</v>
      </c>
      <c r="D13" s="115">
        <v>119</v>
      </c>
      <c r="E13" s="115" t="s">
        <v>13</v>
      </c>
      <c r="F13" s="115">
        <v>4</v>
      </c>
      <c r="G13" s="115">
        <v>3</v>
      </c>
      <c r="H13" s="115" t="s">
        <v>13</v>
      </c>
      <c r="I13" s="116">
        <v>53</v>
      </c>
      <c r="J13" s="117">
        <f t="shared" ref="J13" si="11">SUM(C13:I13)</f>
        <v>179</v>
      </c>
    </row>
    <row r="14" spans="1:10" ht="25.5" customHeight="1" x14ac:dyDescent="0.25">
      <c r="A14" s="451"/>
      <c r="B14" s="110" t="s">
        <v>14</v>
      </c>
      <c r="C14" s="111" t="s">
        <v>15</v>
      </c>
      <c r="D14" s="111">
        <f t="shared" ref="D14:J14" si="12">D13/D$21</f>
        <v>6.1277033985581875E-2</v>
      </c>
      <c r="E14" s="111" t="s">
        <v>15</v>
      </c>
      <c r="F14" s="111">
        <f t="shared" ref="F14:G14" si="13">F13/F$21</f>
        <v>3.7383177570093455E-2</v>
      </c>
      <c r="G14" s="111">
        <f t="shared" si="13"/>
        <v>2.4193548387096774E-2</v>
      </c>
      <c r="H14" s="111" t="s">
        <v>15</v>
      </c>
      <c r="I14" s="112">
        <f t="shared" si="12"/>
        <v>3.3974358974358972E-2</v>
      </c>
      <c r="J14" s="113">
        <f t="shared" si="12"/>
        <v>4.7950709884811142E-2</v>
      </c>
    </row>
    <row r="15" spans="1:10" ht="25.5" customHeight="1" x14ac:dyDescent="0.25">
      <c r="A15" s="450" t="s">
        <v>57</v>
      </c>
      <c r="B15" s="114" t="s">
        <v>12</v>
      </c>
      <c r="C15" s="115" t="s">
        <v>13</v>
      </c>
      <c r="D15" s="115">
        <v>32</v>
      </c>
      <c r="E15" s="115" t="s">
        <v>13</v>
      </c>
      <c r="F15" s="115">
        <v>4</v>
      </c>
      <c r="G15" s="115">
        <v>10</v>
      </c>
      <c r="H15" s="115" t="s">
        <v>13</v>
      </c>
      <c r="I15" s="116">
        <v>55</v>
      </c>
      <c r="J15" s="117">
        <f t="shared" ref="J15" si="14">SUM(C15:I15)</f>
        <v>101</v>
      </c>
    </row>
    <row r="16" spans="1:10" ht="25.5" customHeight="1" x14ac:dyDescent="0.25">
      <c r="A16" s="451"/>
      <c r="B16" s="110" t="s">
        <v>14</v>
      </c>
      <c r="C16" s="111" t="s">
        <v>15</v>
      </c>
      <c r="D16" s="111">
        <f t="shared" ref="D16:J16" si="15">D15/D$21</f>
        <v>1.6477857878475798E-2</v>
      </c>
      <c r="E16" s="111" t="s">
        <v>15</v>
      </c>
      <c r="F16" s="111">
        <f t="shared" ref="F16:G16" si="16">F15/F$21</f>
        <v>3.7383177570093455E-2</v>
      </c>
      <c r="G16" s="111">
        <f t="shared" si="16"/>
        <v>8.0645161290322578E-2</v>
      </c>
      <c r="H16" s="111" t="s">
        <v>15</v>
      </c>
      <c r="I16" s="112">
        <f t="shared" si="15"/>
        <v>3.5256410256410256E-2</v>
      </c>
      <c r="J16" s="113">
        <f t="shared" si="15"/>
        <v>2.7055987141709082E-2</v>
      </c>
    </row>
    <row r="17" spans="1:10" ht="25.5" customHeight="1" x14ac:dyDescent="0.25">
      <c r="A17" s="452" t="s">
        <v>58</v>
      </c>
      <c r="B17" s="114" t="s">
        <v>12</v>
      </c>
      <c r="C17" s="115" t="s">
        <v>13</v>
      </c>
      <c r="D17" s="115">
        <v>1</v>
      </c>
      <c r="E17" s="115" t="s">
        <v>13</v>
      </c>
      <c r="F17" s="115">
        <v>1</v>
      </c>
      <c r="G17" s="115">
        <v>2</v>
      </c>
      <c r="H17" s="115" t="s">
        <v>13</v>
      </c>
      <c r="I17" s="116">
        <v>26</v>
      </c>
      <c r="J17" s="117">
        <f t="shared" ref="J17" si="17">SUM(C17:I17)</f>
        <v>30</v>
      </c>
    </row>
    <row r="18" spans="1:10" ht="25.5" customHeight="1" x14ac:dyDescent="0.25">
      <c r="A18" s="451"/>
      <c r="B18" s="110" t="s">
        <v>14</v>
      </c>
      <c r="C18" s="111" t="s">
        <v>15</v>
      </c>
      <c r="D18" s="111">
        <f t="shared" ref="D18:J18" si="18">D17/D$21</f>
        <v>5.1493305870236867E-4</v>
      </c>
      <c r="E18" s="111" t="s">
        <v>15</v>
      </c>
      <c r="F18" s="111">
        <f t="shared" ref="F18:G18" si="19">F17/F$21</f>
        <v>9.3457943925233638E-3</v>
      </c>
      <c r="G18" s="111">
        <f t="shared" si="19"/>
        <v>1.6129032258064516E-2</v>
      </c>
      <c r="H18" s="111" t="s">
        <v>15</v>
      </c>
      <c r="I18" s="112">
        <f t="shared" si="18"/>
        <v>1.6666666666666666E-2</v>
      </c>
      <c r="J18" s="113">
        <f t="shared" si="18"/>
        <v>8.0364318242700239E-3</v>
      </c>
    </row>
    <row r="19" spans="1:10" ht="25.5" customHeight="1" x14ac:dyDescent="0.25">
      <c r="A19" s="452" t="s">
        <v>59</v>
      </c>
      <c r="B19" s="114" t="s">
        <v>12</v>
      </c>
      <c r="C19" s="115" t="s">
        <v>13</v>
      </c>
      <c r="D19" s="115">
        <v>457</v>
      </c>
      <c r="E19" s="115" t="s">
        <v>13</v>
      </c>
      <c r="F19" s="115">
        <v>10</v>
      </c>
      <c r="G19" s="115">
        <v>51</v>
      </c>
      <c r="H19" s="115" t="s">
        <v>13</v>
      </c>
      <c r="I19" s="116">
        <v>225</v>
      </c>
      <c r="J19" s="117">
        <f t="shared" ref="J19" si="20">SUM(C19:I19)</f>
        <v>743</v>
      </c>
    </row>
    <row r="20" spans="1:10" ht="25.5" customHeight="1" thickBot="1" x14ac:dyDescent="0.3">
      <c r="A20" s="452"/>
      <c r="B20" s="114" t="s">
        <v>14</v>
      </c>
      <c r="C20" s="118" t="s">
        <v>15</v>
      </c>
      <c r="D20" s="118">
        <f t="shared" ref="D20:J20" si="21">D19/D$21</f>
        <v>0.2353244078269825</v>
      </c>
      <c r="E20" s="118" t="s">
        <v>15</v>
      </c>
      <c r="F20" s="118">
        <f t="shared" ref="F20:G20" si="22">F19/F$21</f>
        <v>9.3457943925233641E-2</v>
      </c>
      <c r="G20" s="118">
        <f t="shared" si="22"/>
        <v>0.41129032258064518</v>
      </c>
      <c r="H20" s="118" t="s">
        <v>15</v>
      </c>
      <c r="I20" s="119">
        <f t="shared" si="21"/>
        <v>0.14423076923076922</v>
      </c>
      <c r="J20" s="120">
        <f t="shared" si="21"/>
        <v>0.19903562818108761</v>
      </c>
    </row>
    <row r="21" spans="1:10" ht="30.75" customHeight="1" x14ac:dyDescent="0.25">
      <c r="A21" s="441" t="s">
        <v>60</v>
      </c>
      <c r="B21" s="121" t="s">
        <v>12</v>
      </c>
      <c r="C21" s="19" t="s">
        <v>13</v>
      </c>
      <c r="D21" s="19">
        <f t="shared" ref="D21:J21" si="23">D5+D7+D9+D11+D13+D15+D17+D19</f>
        <v>1942</v>
      </c>
      <c r="E21" s="19" t="s">
        <v>13</v>
      </c>
      <c r="F21" s="19">
        <f t="shared" ref="F21:G21" si="24">F5+F7+F9+F11+F13+F15+F17+F19</f>
        <v>107</v>
      </c>
      <c r="G21" s="19">
        <f t="shared" si="24"/>
        <v>124</v>
      </c>
      <c r="H21" s="19" t="s">
        <v>13</v>
      </c>
      <c r="I21" s="122">
        <f t="shared" si="23"/>
        <v>1560</v>
      </c>
      <c r="J21" s="20">
        <f t="shared" si="23"/>
        <v>3733</v>
      </c>
    </row>
    <row r="22" spans="1:10" ht="30.75" customHeight="1" thickBot="1" x14ac:dyDescent="0.3">
      <c r="A22" s="442"/>
      <c r="B22" s="123" t="s">
        <v>14</v>
      </c>
      <c r="C22" s="22" t="s">
        <v>15</v>
      </c>
      <c r="D22" s="22">
        <f t="shared" ref="D22:I22" si="25">D21/D$21</f>
        <v>1</v>
      </c>
      <c r="E22" s="22" t="s">
        <v>15</v>
      </c>
      <c r="F22" s="22">
        <f t="shared" ref="F22:G22" si="26">F21/F$21</f>
        <v>1</v>
      </c>
      <c r="G22" s="22">
        <f t="shared" si="26"/>
        <v>1</v>
      </c>
      <c r="H22" s="22" t="s">
        <v>15</v>
      </c>
      <c r="I22" s="124">
        <f t="shared" si="25"/>
        <v>1</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61</v>
      </c>
      <c r="B24" s="125" t="s">
        <v>12</v>
      </c>
      <c r="C24" s="126" t="s">
        <v>13</v>
      </c>
      <c r="D24" s="127">
        <v>70</v>
      </c>
      <c r="E24" s="127" t="s">
        <v>13</v>
      </c>
      <c r="F24" s="127">
        <v>1</v>
      </c>
      <c r="G24" s="127">
        <v>23</v>
      </c>
      <c r="H24" s="127" t="s">
        <v>13</v>
      </c>
      <c r="I24" s="128">
        <v>58</v>
      </c>
      <c r="J24" s="129">
        <f>SUM(C24:I24)</f>
        <v>152</v>
      </c>
    </row>
    <row r="25" spans="1:10" ht="55.5" customHeight="1" thickBot="1" x14ac:dyDescent="0.3">
      <c r="A25" s="33" t="s">
        <v>29</v>
      </c>
      <c r="B25" s="130" t="s">
        <v>12</v>
      </c>
      <c r="C25" s="131" t="s">
        <v>13</v>
      </c>
      <c r="D25" s="132" t="s">
        <v>62</v>
      </c>
      <c r="E25" s="131" t="s">
        <v>13</v>
      </c>
      <c r="F25" s="131">
        <f t="shared" ref="F25:J25" si="27">F26-F21-F24</f>
        <v>0</v>
      </c>
      <c r="G25" s="133" t="s">
        <v>13</v>
      </c>
      <c r="H25" s="133" t="s">
        <v>13</v>
      </c>
      <c r="I25" s="134">
        <f t="shared" si="27"/>
        <v>0</v>
      </c>
      <c r="J25" s="135">
        <f t="shared" si="27"/>
        <v>-1</v>
      </c>
    </row>
    <row r="26" spans="1:10" ht="54.75" customHeight="1" thickBot="1" x14ac:dyDescent="0.3">
      <c r="A26" s="37" t="s">
        <v>30</v>
      </c>
      <c r="B26" s="136" t="s">
        <v>12</v>
      </c>
      <c r="C26" s="131" t="s">
        <v>13</v>
      </c>
      <c r="D26" s="133">
        <v>2011</v>
      </c>
      <c r="E26" s="133" t="s">
        <v>13</v>
      </c>
      <c r="F26" s="133">
        <v>108</v>
      </c>
      <c r="G26" s="133">
        <v>147</v>
      </c>
      <c r="H26" s="133" t="s">
        <v>13</v>
      </c>
      <c r="I26" s="134">
        <v>1618</v>
      </c>
      <c r="J26" s="135">
        <f>SUM(C26:I26)</f>
        <v>3884</v>
      </c>
    </row>
    <row r="27" spans="1:10" ht="54.75" customHeight="1" thickBot="1" x14ac:dyDescent="0.3">
      <c r="A27" s="40"/>
      <c r="B27" s="24"/>
      <c r="C27" s="41"/>
      <c r="D27" s="41"/>
      <c r="E27" s="41"/>
      <c r="F27" s="41"/>
      <c r="G27" s="41"/>
      <c r="H27" s="41"/>
      <c r="I27" s="41"/>
      <c r="J27" s="42"/>
    </row>
    <row r="28" spans="1:10" ht="36.75" customHeight="1" x14ac:dyDescent="0.25">
      <c r="A28" s="443" t="s">
        <v>31</v>
      </c>
      <c r="B28" s="444"/>
      <c r="C28" s="444"/>
      <c r="D28" s="44"/>
      <c r="E28" s="44"/>
      <c r="F28" s="44"/>
      <c r="G28" s="44"/>
      <c r="H28" s="44"/>
      <c r="I28" s="44"/>
      <c r="J28" s="45"/>
    </row>
    <row r="29" spans="1:10" ht="36.75" customHeight="1" x14ac:dyDescent="0.25">
      <c r="A29" s="445" t="s">
        <v>32</v>
      </c>
      <c r="B29" s="446"/>
      <c r="C29" s="137">
        <v>0</v>
      </c>
      <c r="D29" s="138">
        <v>4</v>
      </c>
      <c r="E29" s="138">
        <v>0</v>
      </c>
      <c r="F29" s="138">
        <v>1</v>
      </c>
      <c r="G29" s="138">
        <v>1</v>
      </c>
      <c r="H29" s="138">
        <v>0</v>
      </c>
      <c r="I29" s="138">
        <v>1</v>
      </c>
      <c r="J29" s="139">
        <f>SUM(C29:I29)</f>
        <v>7</v>
      </c>
    </row>
    <row r="30" spans="1:10" ht="36.75" customHeight="1" thickBot="1" x14ac:dyDescent="0.3">
      <c r="A30" s="447" t="s">
        <v>33</v>
      </c>
      <c r="B30" s="448"/>
      <c r="C30" s="140">
        <v>0</v>
      </c>
      <c r="D30" s="141">
        <v>5</v>
      </c>
      <c r="E30" s="141">
        <v>0</v>
      </c>
      <c r="F30" s="141">
        <v>2</v>
      </c>
      <c r="G30" s="141">
        <v>2</v>
      </c>
      <c r="H30" s="141">
        <v>0</v>
      </c>
      <c r="I30" s="142">
        <v>1</v>
      </c>
      <c r="J30" s="143">
        <f>SUM(C30:I30)</f>
        <v>10</v>
      </c>
    </row>
    <row r="31" spans="1:10" ht="31.5" customHeight="1" x14ac:dyDescent="0.25">
      <c r="A31" s="144" t="s">
        <v>34</v>
      </c>
      <c r="B31" s="145"/>
      <c r="C31" s="55"/>
      <c r="D31" s="55"/>
      <c r="E31" s="55"/>
      <c r="F31" s="55"/>
      <c r="G31" s="55"/>
      <c r="H31" s="55"/>
      <c r="I31" s="55"/>
      <c r="J31" s="55"/>
    </row>
    <row r="32" spans="1:10" ht="38.25" customHeight="1" x14ac:dyDescent="0.25">
      <c r="A32" s="449" t="s">
        <v>63</v>
      </c>
      <c r="B32" s="449"/>
      <c r="C32" s="449"/>
      <c r="D32" s="449"/>
      <c r="E32" s="449"/>
      <c r="F32" s="449"/>
      <c r="G32" s="449"/>
      <c r="H32" s="449"/>
      <c r="I32" s="449"/>
      <c r="J32" s="449"/>
    </row>
    <row r="34" spans="1:1" x14ac:dyDescent="0.25">
      <c r="A34" t="s">
        <v>64</v>
      </c>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topLeftCell="A5" zoomScale="55" zoomScaleNormal="55" workbookViewId="0">
      <selection sqref="A1:J1"/>
    </sheetView>
  </sheetViews>
  <sheetFormatPr baseColWidth="10" defaultRowHeight="15" x14ac:dyDescent="0.25"/>
  <cols>
    <col min="1" max="1" width="57.85546875" customWidth="1"/>
    <col min="2" max="2" width="10.140625" style="56" customWidth="1"/>
    <col min="3" max="4" width="22.5703125" customWidth="1"/>
    <col min="5" max="5" width="27.5703125" customWidth="1"/>
    <col min="6" max="10" width="22.5703125" customWidth="1"/>
  </cols>
  <sheetData>
    <row r="1" spans="1:10" ht="34.5" customHeight="1" x14ac:dyDescent="0.25">
      <c r="A1" s="433" t="s">
        <v>148</v>
      </c>
      <c r="B1" s="433"/>
      <c r="C1" s="433"/>
      <c r="D1" s="433"/>
      <c r="E1" s="433"/>
      <c r="F1" s="433"/>
      <c r="G1" s="433"/>
      <c r="H1" s="433"/>
      <c r="I1" s="433"/>
      <c r="J1" s="433"/>
    </row>
    <row r="2" spans="1:10" ht="57" customHeight="1" thickBot="1" x14ac:dyDescent="0.3">
      <c r="A2" s="433" t="s">
        <v>149</v>
      </c>
      <c r="B2" s="433"/>
      <c r="C2" s="434"/>
      <c r="D2" s="434"/>
      <c r="E2" s="434"/>
      <c r="F2" s="434"/>
      <c r="G2" s="434"/>
      <c r="H2" s="434"/>
      <c r="I2" s="434"/>
      <c r="J2" s="434"/>
    </row>
    <row r="3" spans="1:10" ht="51.75" customHeight="1" thickBot="1" x14ac:dyDescent="0.3">
      <c r="A3" s="361" t="s">
        <v>35</v>
      </c>
      <c r="B3" s="362"/>
      <c r="C3" s="425" t="s">
        <v>2</v>
      </c>
      <c r="D3" s="426"/>
      <c r="E3" s="426"/>
      <c r="F3" s="426"/>
      <c r="G3" s="426"/>
      <c r="H3" s="426"/>
      <c r="I3" s="426"/>
      <c r="J3" s="427"/>
    </row>
    <row r="4" spans="1:10" ht="70.5" customHeight="1" thickBot="1" x14ac:dyDescent="0.3">
      <c r="A4" s="363"/>
      <c r="B4" s="364"/>
      <c r="C4" s="57" t="s">
        <v>3</v>
      </c>
      <c r="D4" s="4" t="s">
        <v>4</v>
      </c>
      <c r="E4" s="4" t="s">
        <v>5</v>
      </c>
      <c r="F4" s="58" t="s">
        <v>6</v>
      </c>
      <c r="G4" s="58" t="s">
        <v>7</v>
      </c>
      <c r="H4" s="4" t="s">
        <v>8</v>
      </c>
      <c r="I4" s="59" t="s">
        <v>9</v>
      </c>
      <c r="J4" s="60" t="s">
        <v>10</v>
      </c>
    </row>
    <row r="5" spans="1:10" ht="31.5" customHeight="1" x14ac:dyDescent="0.25">
      <c r="A5" s="460" t="s">
        <v>36</v>
      </c>
      <c r="B5" s="61" t="s">
        <v>37</v>
      </c>
      <c r="C5" s="62" t="s">
        <v>13</v>
      </c>
      <c r="D5" s="62">
        <v>1</v>
      </c>
      <c r="E5" s="62" t="s">
        <v>13</v>
      </c>
      <c r="F5" s="62">
        <v>6</v>
      </c>
      <c r="G5" s="62">
        <v>20</v>
      </c>
      <c r="H5" s="62" t="s">
        <v>13</v>
      </c>
      <c r="I5" s="63">
        <v>6</v>
      </c>
      <c r="J5" s="64">
        <f>SUM(C5:I5)</f>
        <v>33</v>
      </c>
    </row>
    <row r="6" spans="1:10" ht="31.5" customHeight="1" x14ac:dyDescent="0.25">
      <c r="A6" s="461"/>
      <c r="B6" s="65" t="s">
        <v>14</v>
      </c>
      <c r="C6" s="66" t="s">
        <v>15</v>
      </c>
      <c r="D6" s="66">
        <f t="shared" ref="D6:J6" si="0">D5/D$23</f>
        <v>3.5587188612099642E-3</v>
      </c>
      <c r="E6" s="66" t="s">
        <v>15</v>
      </c>
      <c r="F6" s="66">
        <f t="shared" ref="F6:G6" si="1">F5/F$23</f>
        <v>5.6074766355140186E-2</v>
      </c>
      <c r="G6" s="66">
        <f t="shared" si="1"/>
        <v>0.15037593984962405</v>
      </c>
      <c r="H6" s="66" t="s">
        <v>15</v>
      </c>
      <c r="I6" s="67">
        <f t="shared" si="0"/>
        <v>3.8885288399222295E-3</v>
      </c>
      <c r="J6" s="68">
        <f t="shared" si="0"/>
        <v>1.5988372093023256E-2</v>
      </c>
    </row>
    <row r="7" spans="1:10" ht="25.5" customHeight="1" x14ac:dyDescent="0.25">
      <c r="A7" s="459" t="s">
        <v>38</v>
      </c>
      <c r="B7" s="69" t="s">
        <v>12</v>
      </c>
      <c r="C7" s="70" t="s">
        <v>13</v>
      </c>
      <c r="D7" s="70">
        <v>3</v>
      </c>
      <c r="E7" s="70" t="s">
        <v>13</v>
      </c>
      <c r="F7" s="70">
        <v>1</v>
      </c>
      <c r="G7" s="70">
        <v>1</v>
      </c>
      <c r="H7" s="70" t="s">
        <v>13</v>
      </c>
      <c r="I7" s="71">
        <v>37</v>
      </c>
      <c r="J7" s="72">
        <f t="shared" ref="J7" si="2">SUM(C7:I7)</f>
        <v>42</v>
      </c>
    </row>
    <row r="8" spans="1:10" ht="25.5" customHeight="1" x14ac:dyDescent="0.25">
      <c r="A8" s="461"/>
      <c r="B8" s="65" t="s">
        <v>14</v>
      </c>
      <c r="C8" s="66" t="s">
        <v>15</v>
      </c>
      <c r="D8" s="66">
        <f t="shared" ref="D8:J8" si="3">D7/D$23</f>
        <v>1.0676156583629894E-2</v>
      </c>
      <c r="E8" s="66" t="s">
        <v>15</v>
      </c>
      <c r="F8" s="66">
        <f t="shared" ref="F8:G8" si="4">F7/F$23</f>
        <v>9.3457943925233638E-3</v>
      </c>
      <c r="G8" s="66">
        <f t="shared" si="4"/>
        <v>7.5187969924812026E-3</v>
      </c>
      <c r="H8" s="66" t="s">
        <v>15</v>
      </c>
      <c r="I8" s="67">
        <f t="shared" si="3"/>
        <v>2.3979261179520414E-2</v>
      </c>
      <c r="J8" s="68">
        <f t="shared" si="3"/>
        <v>2.0348837209302327E-2</v>
      </c>
    </row>
    <row r="9" spans="1:10" ht="25.5" customHeight="1" x14ac:dyDescent="0.25">
      <c r="A9" s="459" t="s">
        <v>39</v>
      </c>
      <c r="B9" s="69" t="s">
        <v>12</v>
      </c>
      <c r="C9" s="70" t="s">
        <v>13</v>
      </c>
      <c r="D9" s="70">
        <v>1</v>
      </c>
      <c r="E9" s="70" t="s">
        <v>13</v>
      </c>
      <c r="F9" s="70">
        <v>0</v>
      </c>
      <c r="G9" s="70">
        <v>66</v>
      </c>
      <c r="H9" s="70" t="s">
        <v>13</v>
      </c>
      <c r="I9" s="71">
        <v>2</v>
      </c>
      <c r="J9" s="72">
        <f t="shared" ref="J9" si="5">SUM(C9:I9)</f>
        <v>69</v>
      </c>
    </row>
    <row r="10" spans="1:10" ht="25.5" customHeight="1" x14ac:dyDescent="0.25">
      <c r="A10" s="461"/>
      <c r="B10" s="65" t="s">
        <v>14</v>
      </c>
      <c r="C10" s="66" t="s">
        <v>15</v>
      </c>
      <c r="D10" s="66">
        <f t="shared" ref="D10:J10" si="6">D9/D$23</f>
        <v>3.5587188612099642E-3</v>
      </c>
      <c r="E10" s="66" t="s">
        <v>15</v>
      </c>
      <c r="F10" s="66">
        <f t="shared" ref="F10:G10" si="7">F9/F$23</f>
        <v>0</v>
      </c>
      <c r="G10" s="66">
        <f t="shared" si="7"/>
        <v>0.49624060150375937</v>
      </c>
      <c r="H10" s="66" t="s">
        <v>15</v>
      </c>
      <c r="I10" s="67">
        <f t="shared" si="6"/>
        <v>1.2961762799740765E-3</v>
      </c>
      <c r="J10" s="68">
        <f t="shared" si="6"/>
        <v>3.3430232558139532E-2</v>
      </c>
    </row>
    <row r="11" spans="1:10" ht="25.5" customHeight="1" x14ac:dyDescent="0.25">
      <c r="A11" s="459" t="s">
        <v>40</v>
      </c>
      <c r="B11" s="69" t="s">
        <v>12</v>
      </c>
      <c r="C11" s="70" t="s">
        <v>13</v>
      </c>
      <c r="D11" s="70">
        <v>1</v>
      </c>
      <c r="E11" s="70" t="s">
        <v>13</v>
      </c>
      <c r="F11" s="70">
        <v>0</v>
      </c>
      <c r="G11" s="70">
        <v>0</v>
      </c>
      <c r="H11" s="70" t="s">
        <v>13</v>
      </c>
      <c r="I11" s="71">
        <v>0</v>
      </c>
      <c r="J11" s="72">
        <f t="shared" ref="J11" si="8">SUM(C11:I11)</f>
        <v>1</v>
      </c>
    </row>
    <row r="12" spans="1:10" ht="25.5" customHeight="1" x14ac:dyDescent="0.25">
      <c r="A12" s="461"/>
      <c r="B12" s="65" t="s">
        <v>14</v>
      </c>
      <c r="C12" s="66" t="s">
        <v>15</v>
      </c>
      <c r="D12" s="66">
        <f t="shared" ref="D12:J12" si="9">D11/D$23</f>
        <v>3.5587188612099642E-3</v>
      </c>
      <c r="E12" s="66" t="s">
        <v>15</v>
      </c>
      <c r="F12" s="66">
        <f t="shared" ref="F12:G12" si="10">F11/F$23</f>
        <v>0</v>
      </c>
      <c r="G12" s="66">
        <f t="shared" si="10"/>
        <v>0</v>
      </c>
      <c r="H12" s="66" t="s">
        <v>15</v>
      </c>
      <c r="I12" s="67">
        <f t="shared" si="9"/>
        <v>0</v>
      </c>
      <c r="J12" s="68">
        <f t="shared" si="9"/>
        <v>4.8449612403100775E-4</v>
      </c>
    </row>
    <row r="13" spans="1:10" ht="25.5" customHeight="1" x14ac:dyDescent="0.25">
      <c r="A13" s="459" t="s">
        <v>41</v>
      </c>
      <c r="B13" s="69" t="s">
        <v>12</v>
      </c>
      <c r="C13" s="70" t="s">
        <v>13</v>
      </c>
      <c r="D13" s="70">
        <v>271</v>
      </c>
      <c r="E13" s="70" t="s">
        <v>13</v>
      </c>
      <c r="F13" s="70">
        <v>73</v>
      </c>
      <c r="G13" s="70">
        <v>35</v>
      </c>
      <c r="H13" s="70" t="s">
        <v>13</v>
      </c>
      <c r="I13" s="71">
        <v>1384</v>
      </c>
      <c r="J13" s="72">
        <f>SUM(C13:I13)</f>
        <v>1763</v>
      </c>
    </row>
    <row r="14" spans="1:10" ht="25.5" customHeight="1" x14ac:dyDescent="0.25">
      <c r="A14" s="461"/>
      <c r="B14" s="65" t="s">
        <v>14</v>
      </c>
      <c r="C14" s="66" t="s">
        <v>15</v>
      </c>
      <c r="D14" s="66">
        <f t="shared" ref="D14:J14" si="11">D13/D$23</f>
        <v>0.96441281138790036</v>
      </c>
      <c r="E14" s="66" t="s">
        <v>15</v>
      </c>
      <c r="F14" s="66">
        <f t="shared" ref="F14:G14" si="12">F13/F$23</f>
        <v>0.68224299065420557</v>
      </c>
      <c r="G14" s="66">
        <f t="shared" si="12"/>
        <v>0.26315789473684209</v>
      </c>
      <c r="H14" s="66" t="s">
        <v>15</v>
      </c>
      <c r="I14" s="67">
        <f t="shared" si="11"/>
        <v>0.89695398574206087</v>
      </c>
      <c r="J14" s="68">
        <f t="shared" si="11"/>
        <v>0.85416666666666663</v>
      </c>
    </row>
    <row r="15" spans="1:10" ht="25.5" customHeight="1" x14ac:dyDescent="0.25">
      <c r="A15" s="459" t="s">
        <v>42</v>
      </c>
      <c r="B15" s="69" t="s">
        <v>12</v>
      </c>
      <c r="C15" s="70" t="s">
        <v>13</v>
      </c>
      <c r="D15" s="70">
        <v>0</v>
      </c>
      <c r="E15" s="70" t="s">
        <v>13</v>
      </c>
      <c r="F15" s="70">
        <v>0</v>
      </c>
      <c r="G15" s="70">
        <v>0</v>
      </c>
      <c r="H15" s="70" t="s">
        <v>13</v>
      </c>
      <c r="I15" s="71">
        <v>21</v>
      </c>
      <c r="J15" s="72">
        <f t="shared" ref="J15" si="13">SUM(C15:I15)</f>
        <v>21</v>
      </c>
    </row>
    <row r="16" spans="1:10" ht="25.5" customHeight="1" x14ac:dyDescent="0.25">
      <c r="A16" s="461"/>
      <c r="B16" s="65" t="s">
        <v>14</v>
      </c>
      <c r="C16" s="66" t="s">
        <v>15</v>
      </c>
      <c r="D16" s="66">
        <f t="shared" ref="D16:J16" si="14">D15/D$23</f>
        <v>0</v>
      </c>
      <c r="E16" s="66" t="s">
        <v>15</v>
      </c>
      <c r="F16" s="66">
        <f t="shared" ref="F16:G16" si="15">F15/F$23</f>
        <v>0</v>
      </c>
      <c r="G16" s="66">
        <f t="shared" si="15"/>
        <v>0</v>
      </c>
      <c r="H16" s="66" t="s">
        <v>15</v>
      </c>
      <c r="I16" s="67">
        <f t="shared" si="14"/>
        <v>1.3609850939727802E-2</v>
      </c>
      <c r="J16" s="68">
        <f t="shared" si="14"/>
        <v>1.0174418604651164E-2</v>
      </c>
    </row>
    <row r="17" spans="1:10" ht="25.5" customHeight="1" x14ac:dyDescent="0.25">
      <c r="A17" s="459" t="s">
        <v>43</v>
      </c>
      <c r="B17" s="69" t="s">
        <v>12</v>
      </c>
      <c r="C17" s="70" t="s">
        <v>13</v>
      </c>
      <c r="D17" s="70">
        <v>4</v>
      </c>
      <c r="E17" s="70" t="s">
        <v>13</v>
      </c>
      <c r="F17" s="70">
        <v>27</v>
      </c>
      <c r="G17" s="70">
        <v>2</v>
      </c>
      <c r="H17" s="70" t="s">
        <v>13</v>
      </c>
      <c r="I17" s="71">
        <v>83</v>
      </c>
      <c r="J17" s="72">
        <f t="shared" ref="J17" si="16">SUM(C17:I17)</f>
        <v>116</v>
      </c>
    </row>
    <row r="18" spans="1:10" ht="25.5" customHeight="1" x14ac:dyDescent="0.25">
      <c r="A18" s="461"/>
      <c r="B18" s="65" t="s">
        <v>14</v>
      </c>
      <c r="C18" s="66" t="s">
        <v>15</v>
      </c>
      <c r="D18" s="66">
        <f t="shared" ref="D18:J18" si="17">D17/D$23</f>
        <v>1.4234875444839857E-2</v>
      </c>
      <c r="E18" s="66" t="s">
        <v>15</v>
      </c>
      <c r="F18" s="66">
        <f t="shared" ref="F18:G18" si="18">F17/F$23</f>
        <v>0.25233644859813081</v>
      </c>
      <c r="G18" s="66">
        <f t="shared" si="18"/>
        <v>1.5037593984962405E-2</v>
      </c>
      <c r="H18" s="66" t="s">
        <v>15</v>
      </c>
      <c r="I18" s="67">
        <f t="shared" si="17"/>
        <v>5.3791315618924175E-2</v>
      </c>
      <c r="J18" s="68">
        <f t="shared" si="17"/>
        <v>5.6201550387596902E-2</v>
      </c>
    </row>
    <row r="19" spans="1:10" ht="25.5" customHeight="1" x14ac:dyDescent="0.25">
      <c r="A19" s="459" t="s">
        <v>44</v>
      </c>
      <c r="B19" s="69" t="s">
        <v>12</v>
      </c>
      <c r="C19" s="70" t="s">
        <v>13</v>
      </c>
      <c r="D19" s="70">
        <v>0</v>
      </c>
      <c r="E19" s="70" t="s">
        <v>13</v>
      </c>
      <c r="F19" s="70">
        <v>0</v>
      </c>
      <c r="G19" s="70">
        <v>1</v>
      </c>
      <c r="H19" s="70" t="s">
        <v>13</v>
      </c>
      <c r="I19" s="71">
        <v>10</v>
      </c>
      <c r="J19" s="72">
        <f t="shared" ref="J19" si="19">SUM(C19:I19)</f>
        <v>11</v>
      </c>
    </row>
    <row r="20" spans="1:10" ht="25.5" customHeight="1" x14ac:dyDescent="0.25">
      <c r="A20" s="461"/>
      <c r="B20" s="65" t="s">
        <v>14</v>
      </c>
      <c r="C20" s="66" t="s">
        <v>15</v>
      </c>
      <c r="D20" s="66">
        <f t="shared" ref="D20:J20" si="20">D19/D$23</f>
        <v>0</v>
      </c>
      <c r="E20" s="66" t="s">
        <v>15</v>
      </c>
      <c r="F20" s="66">
        <f t="shared" ref="F20:G20" si="21">F19/F$23</f>
        <v>0</v>
      </c>
      <c r="G20" s="66">
        <f t="shared" si="21"/>
        <v>7.5187969924812026E-3</v>
      </c>
      <c r="H20" s="66" t="s">
        <v>15</v>
      </c>
      <c r="I20" s="67">
        <f t="shared" si="20"/>
        <v>6.4808813998703824E-3</v>
      </c>
      <c r="J20" s="68">
        <f t="shared" si="20"/>
        <v>5.3294573643410852E-3</v>
      </c>
    </row>
    <row r="21" spans="1:10" ht="25.5" customHeight="1" x14ac:dyDescent="0.25">
      <c r="A21" s="459" t="s">
        <v>45</v>
      </c>
      <c r="B21" s="69" t="s">
        <v>12</v>
      </c>
      <c r="C21" s="70" t="s">
        <v>13</v>
      </c>
      <c r="D21" s="70">
        <v>0</v>
      </c>
      <c r="E21" s="70" t="s">
        <v>13</v>
      </c>
      <c r="F21" s="70">
        <v>0</v>
      </c>
      <c r="G21" s="70">
        <v>8</v>
      </c>
      <c r="H21" s="70" t="s">
        <v>13</v>
      </c>
      <c r="I21" s="71">
        <v>0</v>
      </c>
      <c r="J21" s="72">
        <f t="shared" ref="J21" si="22">SUM(C21:I21)</f>
        <v>8</v>
      </c>
    </row>
    <row r="22" spans="1:10" ht="25.5" customHeight="1" thickBot="1" x14ac:dyDescent="0.3">
      <c r="A22" s="460"/>
      <c r="B22" s="69" t="s">
        <v>14</v>
      </c>
      <c r="C22" s="73" t="s">
        <v>15</v>
      </c>
      <c r="D22" s="73">
        <f t="shared" ref="D22:J22" si="23">D21/D$23</f>
        <v>0</v>
      </c>
      <c r="E22" s="73" t="s">
        <v>15</v>
      </c>
      <c r="F22" s="73">
        <f t="shared" ref="F22:G22" si="24">F21/F$23</f>
        <v>0</v>
      </c>
      <c r="G22" s="73">
        <f t="shared" si="24"/>
        <v>6.0150375939849621E-2</v>
      </c>
      <c r="H22" s="73" t="s">
        <v>15</v>
      </c>
      <c r="I22" s="74">
        <f t="shared" si="23"/>
        <v>0</v>
      </c>
      <c r="J22" s="75">
        <f t="shared" si="23"/>
        <v>3.875968992248062E-3</v>
      </c>
    </row>
    <row r="23" spans="1:10" ht="27" customHeight="1" x14ac:dyDescent="0.25">
      <c r="A23" s="361" t="s">
        <v>46</v>
      </c>
      <c r="B23" s="61" t="s">
        <v>12</v>
      </c>
      <c r="C23" s="76" t="s">
        <v>13</v>
      </c>
      <c r="D23" s="76">
        <f t="shared" ref="D23:J23" si="25">D5+D7+D9+D11+D13+D15+D17+D19+D21</f>
        <v>281</v>
      </c>
      <c r="E23" s="76" t="s">
        <v>13</v>
      </c>
      <c r="F23" s="76">
        <f t="shared" ref="F23:G23" si="26">F5+F7+F9+F11+F13+F15+F17+F19+F21</f>
        <v>107</v>
      </c>
      <c r="G23" s="76">
        <f t="shared" si="26"/>
        <v>133</v>
      </c>
      <c r="H23" s="76" t="s">
        <v>13</v>
      </c>
      <c r="I23" s="77">
        <f t="shared" si="25"/>
        <v>1543</v>
      </c>
      <c r="J23" s="78">
        <f t="shared" si="25"/>
        <v>2064</v>
      </c>
    </row>
    <row r="24" spans="1:10" ht="27" customHeight="1" thickBot="1" x14ac:dyDescent="0.3">
      <c r="A24" s="363"/>
      <c r="B24" s="79" t="s">
        <v>14</v>
      </c>
      <c r="C24" s="80" t="s">
        <v>15</v>
      </c>
      <c r="D24" s="80">
        <f t="shared" ref="D24:I24" si="27">D23/D$23</f>
        <v>1</v>
      </c>
      <c r="E24" s="80" t="s">
        <v>15</v>
      </c>
      <c r="F24" s="80">
        <f t="shared" ref="F24:G24" si="28">F23/F$23</f>
        <v>1</v>
      </c>
      <c r="G24" s="80">
        <f t="shared" si="28"/>
        <v>1</v>
      </c>
      <c r="H24" s="80" t="s">
        <v>15</v>
      </c>
      <c r="I24" s="81">
        <f t="shared" si="27"/>
        <v>1</v>
      </c>
      <c r="J24" s="82">
        <f>J23/J$23</f>
        <v>1</v>
      </c>
    </row>
    <row r="25" spans="1:10" ht="36" customHeight="1" thickBot="1" x14ac:dyDescent="0.3">
      <c r="A25" s="83"/>
      <c r="B25" s="84"/>
      <c r="C25" s="85"/>
      <c r="D25" s="85"/>
      <c r="E25" s="85"/>
      <c r="F25" s="85"/>
      <c r="G25" s="85"/>
      <c r="H25" s="85"/>
      <c r="I25" s="85"/>
      <c r="J25" s="85"/>
    </row>
    <row r="26" spans="1:10" ht="45.75" customHeight="1" x14ac:dyDescent="0.25">
      <c r="A26" s="86" t="s">
        <v>47</v>
      </c>
      <c r="B26" s="87" t="s">
        <v>12</v>
      </c>
      <c r="C26" s="88" t="s">
        <v>48</v>
      </c>
      <c r="D26" s="89">
        <v>1</v>
      </c>
      <c r="E26" s="89" t="s">
        <v>13</v>
      </c>
      <c r="F26" s="89">
        <v>1</v>
      </c>
      <c r="G26" s="89">
        <v>14</v>
      </c>
      <c r="H26" s="89" t="s">
        <v>13</v>
      </c>
      <c r="I26" s="90">
        <v>75</v>
      </c>
      <c r="J26" s="91">
        <f>SUM(C26:I26)</f>
        <v>91</v>
      </c>
    </row>
    <row r="27" spans="1:10" ht="45.75" customHeight="1" thickBot="1" x14ac:dyDescent="0.3">
      <c r="A27" s="92" t="s">
        <v>29</v>
      </c>
      <c r="B27" s="79" t="s">
        <v>12</v>
      </c>
      <c r="C27" s="93" t="s">
        <v>13</v>
      </c>
      <c r="D27" s="94">
        <f t="shared" ref="D27:I27" si="29">D28-D23-D26</f>
        <v>1729</v>
      </c>
      <c r="E27" s="94" t="s">
        <v>13</v>
      </c>
      <c r="F27" s="94">
        <f t="shared" si="29"/>
        <v>0</v>
      </c>
      <c r="G27" s="94">
        <f t="shared" si="29"/>
        <v>0</v>
      </c>
      <c r="H27" s="94" t="s">
        <v>13</v>
      </c>
      <c r="I27" s="95">
        <f t="shared" si="29"/>
        <v>0</v>
      </c>
      <c r="J27" s="96">
        <f>SUM(C27:I27)</f>
        <v>1729</v>
      </c>
    </row>
    <row r="28" spans="1:10" ht="45.75" customHeight="1" thickBot="1" x14ac:dyDescent="0.3">
      <c r="A28" s="97" t="s">
        <v>30</v>
      </c>
      <c r="B28" s="79" t="s">
        <v>12</v>
      </c>
      <c r="C28" s="93" t="s">
        <v>13</v>
      </c>
      <c r="D28" s="94">
        <v>2011</v>
      </c>
      <c r="E28" s="94" t="s">
        <v>13</v>
      </c>
      <c r="F28" s="94">
        <v>108</v>
      </c>
      <c r="G28" s="94">
        <v>147</v>
      </c>
      <c r="H28" s="94" t="s">
        <v>13</v>
      </c>
      <c r="I28" s="95">
        <v>1618</v>
      </c>
      <c r="J28" s="96">
        <f>SUM(C28:I28)</f>
        <v>3884</v>
      </c>
    </row>
    <row r="29" spans="1:10" ht="48.75" customHeight="1" thickBot="1" x14ac:dyDescent="0.3">
      <c r="A29" s="40"/>
      <c r="B29" s="24"/>
      <c r="C29" s="41"/>
      <c r="D29" s="41"/>
      <c r="E29" s="41"/>
      <c r="F29" s="41"/>
      <c r="G29" s="41"/>
      <c r="H29" s="41"/>
      <c r="I29" s="41"/>
      <c r="J29" s="42"/>
    </row>
    <row r="30" spans="1:10" ht="39.75" customHeight="1" x14ac:dyDescent="0.25">
      <c r="A30" s="336" t="s">
        <v>31</v>
      </c>
      <c r="B30" s="337"/>
      <c r="C30" s="337"/>
      <c r="D30" s="44"/>
      <c r="E30" s="44"/>
      <c r="F30" s="44"/>
      <c r="G30" s="44"/>
      <c r="H30" s="44"/>
      <c r="I30" s="44"/>
      <c r="J30" s="45"/>
    </row>
    <row r="31" spans="1:10" ht="39.75" customHeight="1" x14ac:dyDescent="0.25">
      <c r="A31" s="354" t="s">
        <v>32</v>
      </c>
      <c r="B31" s="355"/>
      <c r="C31" s="46">
        <v>0</v>
      </c>
      <c r="D31" s="47">
        <v>3</v>
      </c>
      <c r="E31" s="47">
        <v>0</v>
      </c>
      <c r="F31" s="47">
        <v>1</v>
      </c>
      <c r="G31" s="47">
        <v>1</v>
      </c>
      <c r="H31" s="47">
        <v>0</v>
      </c>
      <c r="I31" s="47">
        <v>1</v>
      </c>
      <c r="J31" s="48">
        <f>SUM(C31:I31)</f>
        <v>6</v>
      </c>
    </row>
    <row r="32" spans="1:10" ht="39.75" customHeight="1" thickBot="1" x14ac:dyDescent="0.3">
      <c r="A32" s="356" t="s">
        <v>33</v>
      </c>
      <c r="B32" s="357"/>
      <c r="C32" s="49">
        <v>0</v>
      </c>
      <c r="D32" s="50">
        <v>5</v>
      </c>
      <c r="E32" s="50">
        <v>0</v>
      </c>
      <c r="F32" s="50">
        <v>2</v>
      </c>
      <c r="G32" s="50">
        <v>2</v>
      </c>
      <c r="H32" s="50">
        <v>0</v>
      </c>
      <c r="I32" s="51">
        <v>1</v>
      </c>
      <c r="J32" s="52">
        <f>SUM(C32:I32)</f>
        <v>10</v>
      </c>
    </row>
    <row r="33" spans="1:10" ht="26.25" customHeight="1" x14ac:dyDescent="0.25">
      <c r="A33" s="98" t="s">
        <v>34</v>
      </c>
      <c r="B33" s="99"/>
      <c r="C33" s="55"/>
      <c r="D33" s="55"/>
      <c r="E33" s="55"/>
      <c r="F33" s="55"/>
      <c r="G33" s="55"/>
      <c r="H33" s="55"/>
      <c r="I33" s="55"/>
      <c r="J33" s="55"/>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69" zoomScaleNormal="69" workbookViewId="0">
      <selection sqref="A1:J1"/>
    </sheetView>
  </sheetViews>
  <sheetFormatPr baseColWidth="10" defaultRowHeight="15" x14ac:dyDescent="0.25"/>
  <cols>
    <col min="1" max="1" width="51.85546875" customWidth="1"/>
    <col min="2" max="2" width="13.85546875" style="56" customWidth="1"/>
    <col min="3" max="4" width="24.42578125" customWidth="1"/>
    <col min="5" max="5" width="26.42578125" customWidth="1"/>
    <col min="6" max="10" width="24.42578125" customWidth="1"/>
  </cols>
  <sheetData>
    <row r="1" spans="1:10" ht="57" customHeight="1" x14ac:dyDescent="0.25">
      <c r="A1" s="433" t="s">
        <v>0</v>
      </c>
      <c r="B1" s="433"/>
      <c r="C1" s="433"/>
      <c r="D1" s="433"/>
      <c r="E1" s="433"/>
      <c r="F1" s="433"/>
      <c r="G1" s="433"/>
      <c r="H1" s="433"/>
      <c r="I1" s="433"/>
      <c r="J1" s="433"/>
    </row>
    <row r="2" spans="1:10" ht="57" customHeight="1" thickBot="1" x14ac:dyDescent="0.3">
      <c r="A2" s="433" t="s">
        <v>150</v>
      </c>
      <c r="B2" s="433"/>
      <c r="C2" s="434"/>
      <c r="D2" s="434"/>
      <c r="E2" s="434"/>
      <c r="F2" s="434"/>
      <c r="G2" s="434"/>
      <c r="H2" s="434"/>
      <c r="I2" s="434"/>
      <c r="J2" s="434"/>
    </row>
    <row r="3" spans="1:10" ht="51.75" customHeight="1" thickBot="1" x14ac:dyDescent="0.3">
      <c r="A3" s="371" t="s">
        <v>1</v>
      </c>
      <c r="B3" s="375"/>
      <c r="C3" s="378" t="s">
        <v>2</v>
      </c>
      <c r="D3" s="379"/>
      <c r="E3" s="379"/>
      <c r="F3" s="379"/>
      <c r="G3" s="379"/>
      <c r="H3" s="379"/>
      <c r="I3" s="379"/>
      <c r="J3" s="380"/>
    </row>
    <row r="4" spans="1:10" ht="48" customHeight="1" thickBot="1" x14ac:dyDescent="0.3">
      <c r="A4" s="376"/>
      <c r="B4" s="377"/>
      <c r="C4" s="1" t="s">
        <v>3</v>
      </c>
      <c r="D4" s="2" t="s">
        <v>4</v>
      </c>
      <c r="E4" s="2" t="s">
        <v>5</v>
      </c>
      <c r="F4" s="3" t="s">
        <v>6</v>
      </c>
      <c r="G4" s="3" t="s">
        <v>7</v>
      </c>
      <c r="H4" s="4" t="s">
        <v>8</v>
      </c>
      <c r="I4" s="5" t="s">
        <v>9</v>
      </c>
      <c r="J4" s="6" t="s">
        <v>10</v>
      </c>
    </row>
    <row r="5" spans="1:10" ht="31.5" customHeight="1" x14ac:dyDescent="0.25">
      <c r="A5" s="439" t="s">
        <v>11</v>
      </c>
      <c r="B5" s="7" t="s">
        <v>12</v>
      </c>
      <c r="C5" s="8" t="s">
        <v>13</v>
      </c>
      <c r="D5" s="8">
        <v>1</v>
      </c>
      <c r="E5" s="8" t="s">
        <v>13</v>
      </c>
      <c r="F5" s="8">
        <v>0</v>
      </c>
      <c r="G5" s="8">
        <v>18</v>
      </c>
      <c r="H5" s="8" t="s">
        <v>13</v>
      </c>
      <c r="I5" s="8">
        <v>0</v>
      </c>
      <c r="J5" s="9">
        <f>SUM(C5:I5)</f>
        <v>19</v>
      </c>
    </row>
    <row r="6" spans="1:10" ht="31.5" customHeight="1" x14ac:dyDescent="0.25">
      <c r="A6" s="440"/>
      <c r="B6" s="10" t="s">
        <v>14</v>
      </c>
      <c r="C6" s="11" t="s">
        <v>15</v>
      </c>
      <c r="D6" s="11">
        <f t="shared" ref="D6:J6" si="0">D5/D$29</f>
        <v>5.966587112171838E-4</v>
      </c>
      <c r="E6" s="11" t="s">
        <v>15</v>
      </c>
      <c r="F6" s="11">
        <f t="shared" ref="F6:G6" si="1">F5/F$29</f>
        <v>0</v>
      </c>
      <c r="G6" s="11">
        <f t="shared" si="1"/>
        <v>0.14516129032258066</v>
      </c>
      <c r="H6" s="11" t="s">
        <v>15</v>
      </c>
      <c r="I6" s="11">
        <f t="shared" ref="I6" si="2">I5/I$29</f>
        <v>0</v>
      </c>
      <c r="J6" s="12">
        <f t="shared" si="0"/>
        <v>5.4597701149425287E-3</v>
      </c>
    </row>
    <row r="7" spans="1:10" ht="25.5" customHeight="1" x14ac:dyDescent="0.25">
      <c r="A7" s="436" t="s">
        <v>16</v>
      </c>
      <c r="B7" s="13" t="s">
        <v>12</v>
      </c>
      <c r="C7" s="14" t="s">
        <v>13</v>
      </c>
      <c r="D7" s="14">
        <v>0</v>
      </c>
      <c r="E7" s="14" t="s">
        <v>13</v>
      </c>
      <c r="F7" s="14">
        <v>0</v>
      </c>
      <c r="G7" s="14">
        <v>0</v>
      </c>
      <c r="H7" s="14" t="s">
        <v>13</v>
      </c>
      <c r="I7" s="14">
        <v>0</v>
      </c>
      <c r="J7" s="15">
        <f t="shared" ref="J7" si="3">SUM(C7:I7)</f>
        <v>0</v>
      </c>
    </row>
    <row r="8" spans="1:10" ht="25.5" customHeight="1" x14ac:dyDescent="0.25">
      <c r="A8" s="440"/>
      <c r="B8" s="10" t="s">
        <v>14</v>
      </c>
      <c r="C8" s="11" t="s">
        <v>15</v>
      </c>
      <c r="D8" s="11">
        <f t="shared" ref="D8:J8" si="4">D7/D$29</f>
        <v>0</v>
      </c>
      <c r="E8" s="11" t="s">
        <v>15</v>
      </c>
      <c r="F8" s="11">
        <f t="shared" ref="F8:G8" si="5">F7/F$29</f>
        <v>0</v>
      </c>
      <c r="G8" s="11">
        <f t="shared" si="5"/>
        <v>0</v>
      </c>
      <c r="H8" s="11" t="s">
        <v>15</v>
      </c>
      <c r="I8" s="11">
        <f t="shared" ref="I8" si="6">I7/I$29</f>
        <v>0</v>
      </c>
      <c r="J8" s="12">
        <f t="shared" si="4"/>
        <v>0</v>
      </c>
    </row>
    <row r="9" spans="1:10" ht="25.5" customHeight="1" x14ac:dyDescent="0.25">
      <c r="A9" s="436" t="s">
        <v>17</v>
      </c>
      <c r="B9" s="13" t="s">
        <v>12</v>
      </c>
      <c r="C9" s="14" t="s">
        <v>13</v>
      </c>
      <c r="D9" s="14">
        <v>1659</v>
      </c>
      <c r="E9" s="14" t="s">
        <v>13</v>
      </c>
      <c r="F9" s="14">
        <v>0</v>
      </c>
      <c r="G9" s="14">
        <v>13</v>
      </c>
      <c r="H9" s="14" t="s">
        <v>13</v>
      </c>
      <c r="I9" s="14">
        <v>1</v>
      </c>
      <c r="J9" s="15">
        <f t="shared" ref="J9" si="7">SUM(C9:I9)</f>
        <v>1673</v>
      </c>
    </row>
    <row r="10" spans="1:10" ht="25.5" customHeight="1" x14ac:dyDescent="0.25">
      <c r="A10" s="440"/>
      <c r="B10" s="10" t="s">
        <v>14</v>
      </c>
      <c r="C10" s="11" t="s">
        <v>15</v>
      </c>
      <c r="D10" s="11">
        <f t="shared" ref="D10:J10" si="8">D9/D$29</f>
        <v>0.98985680190930792</v>
      </c>
      <c r="E10" s="11" t="s">
        <v>15</v>
      </c>
      <c r="F10" s="11">
        <f t="shared" ref="F10:G10" si="9">F9/F$29</f>
        <v>0</v>
      </c>
      <c r="G10" s="11">
        <f t="shared" si="9"/>
        <v>0.10483870967741936</v>
      </c>
      <c r="H10" s="11" t="s">
        <v>15</v>
      </c>
      <c r="I10" s="11">
        <f t="shared" ref="I10" si="10">I9/I$29</f>
        <v>6.3411540900443881E-4</v>
      </c>
      <c r="J10" s="12">
        <f t="shared" si="8"/>
        <v>0.48074712643678164</v>
      </c>
    </row>
    <row r="11" spans="1:10" ht="25.5" customHeight="1" x14ac:dyDescent="0.25">
      <c r="A11" s="436" t="s">
        <v>18</v>
      </c>
      <c r="B11" s="13" t="s">
        <v>12</v>
      </c>
      <c r="C11" s="14" t="s">
        <v>13</v>
      </c>
      <c r="D11" s="14">
        <v>0</v>
      </c>
      <c r="E11" s="14" t="s">
        <v>13</v>
      </c>
      <c r="F11" s="14">
        <v>99</v>
      </c>
      <c r="G11" s="14">
        <v>0</v>
      </c>
      <c r="H11" s="14" t="s">
        <v>13</v>
      </c>
      <c r="I11" s="14">
        <v>0</v>
      </c>
      <c r="J11" s="15">
        <f t="shared" ref="J11" si="11">SUM(C11:I11)</f>
        <v>99</v>
      </c>
    </row>
    <row r="12" spans="1:10" ht="25.5" customHeight="1" x14ac:dyDescent="0.25">
      <c r="A12" s="440"/>
      <c r="B12" s="10" t="s">
        <v>14</v>
      </c>
      <c r="C12" s="11" t="s">
        <v>15</v>
      </c>
      <c r="D12" s="11">
        <f t="shared" ref="D12:J12" si="12">D11/D$29</f>
        <v>0</v>
      </c>
      <c r="E12" s="11" t="s">
        <v>15</v>
      </c>
      <c r="F12" s="11">
        <f t="shared" ref="F12:G12" si="13">F11/F$29</f>
        <v>0.96116504854368934</v>
      </c>
      <c r="G12" s="11">
        <f t="shared" si="13"/>
        <v>0</v>
      </c>
      <c r="H12" s="11" t="s">
        <v>15</v>
      </c>
      <c r="I12" s="11">
        <f t="shared" ref="I12" si="14">I11/I$29</f>
        <v>0</v>
      </c>
      <c r="J12" s="12">
        <f t="shared" si="12"/>
        <v>2.8448275862068967E-2</v>
      </c>
    </row>
    <row r="13" spans="1:10" ht="25.5" customHeight="1" x14ac:dyDescent="0.25">
      <c r="A13" s="436" t="s">
        <v>19</v>
      </c>
      <c r="B13" s="13" t="s">
        <v>12</v>
      </c>
      <c r="C13" s="14" t="s">
        <v>13</v>
      </c>
      <c r="D13" s="14">
        <v>0</v>
      </c>
      <c r="E13" s="14" t="s">
        <v>13</v>
      </c>
      <c r="F13" s="14">
        <v>0</v>
      </c>
      <c r="G13" s="14">
        <v>64</v>
      </c>
      <c r="H13" s="14" t="s">
        <v>13</v>
      </c>
      <c r="I13" s="14">
        <v>13</v>
      </c>
      <c r="J13" s="15">
        <f t="shared" ref="J13" si="15">SUM(C13:I13)</f>
        <v>77</v>
      </c>
    </row>
    <row r="14" spans="1:10" ht="25.5" customHeight="1" x14ac:dyDescent="0.25">
      <c r="A14" s="440"/>
      <c r="B14" s="10" t="s">
        <v>14</v>
      </c>
      <c r="C14" s="11" t="s">
        <v>15</v>
      </c>
      <c r="D14" s="11">
        <f t="shared" ref="D14:J14" si="16">D13/D$29</f>
        <v>0</v>
      </c>
      <c r="E14" s="11" t="s">
        <v>15</v>
      </c>
      <c r="F14" s="11">
        <f t="shared" ref="F14:G14" si="17">F13/F$29</f>
        <v>0</v>
      </c>
      <c r="G14" s="11">
        <f t="shared" si="17"/>
        <v>0.5161290322580645</v>
      </c>
      <c r="H14" s="11" t="s">
        <v>15</v>
      </c>
      <c r="I14" s="11">
        <f t="shared" ref="I14" si="18">I13/I$29</f>
        <v>8.2435003170577038E-3</v>
      </c>
      <c r="J14" s="12">
        <f t="shared" si="16"/>
        <v>2.2126436781609197E-2</v>
      </c>
    </row>
    <row r="15" spans="1:10" ht="25.5" customHeight="1" x14ac:dyDescent="0.25">
      <c r="A15" s="436" t="s">
        <v>20</v>
      </c>
      <c r="B15" s="13" t="s">
        <v>12</v>
      </c>
      <c r="C15" s="14" t="s">
        <v>13</v>
      </c>
      <c r="D15" s="14">
        <v>0</v>
      </c>
      <c r="E15" s="14" t="s">
        <v>13</v>
      </c>
      <c r="F15" s="14">
        <v>0</v>
      </c>
      <c r="G15" s="14">
        <v>0</v>
      </c>
      <c r="H15" s="14" t="s">
        <v>13</v>
      </c>
      <c r="I15" s="14">
        <v>0</v>
      </c>
      <c r="J15" s="15">
        <f t="shared" ref="J15" si="19">SUM(C15:I15)</f>
        <v>0</v>
      </c>
    </row>
    <row r="16" spans="1:10" ht="25.5" customHeight="1" x14ac:dyDescent="0.25">
      <c r="A16" s="440"/>
      <c r="B16" s="10" t="s">
        <v>14</v>
      </c>
      <c r="C16" s="11" t="s">
        <v>15</v>
      </c>
      <c r="D16" s="11">
        <f t="shared" ref="D16:J16" si="20">D15/D$29</f>
        <v>0</v>
      </c>
      <c r="E16" s="11" t="s">
        <v>15</v>
      </c>
      <c r="F16" s="11">
        <f t="shared" ref="F16:G16" si="21">F15/F$29</f>
        <v>0</v>
      </c>
      <c r="G16" s="11">
        <f t="shared" si="21"/>
        <v>0</v>
      </c>
      <c r="H16" s="11" t="s">
        <v>15</v>
      </c>
      <c r="I16" s="11">
        <f t="shared" ref="I16" si="22">I15/I$29</f>
        <v>0</v>
      </c>
      <c r="J16" s="12">
        <f t="shared" si="20"/>
        <v>0</v>
      </c>
    </row>
    <row r="17" spans="1:10" ht="25.5" customHeight="1" x14ac:dyDescent="0.25">
      <c r="A17" s="436" t="s">
        <v>21</v>
      </c>
      <c r="B17" s="13" t="s">
        <v>12</v>
      </c>
      <c r="C17" s="14" t="s">
        <v>13</v>
      </c>
      <c r="D17" s="14">
        <v>7</v>
      </c>
      <c r="E17" s="14" t="s">
        <v>13</v>
      </c>
      <c r="F17" s="14">
        <v>0</v>
      </c>
      <c r="G17" s="14">
        <v>0</v>
      </c>
      <c r="H17" s="14" t="s">
        <v>13</v>
      </c>
      <c r="I17" s="14">
        <v>1563</v>
      </c>
      <c r="J17" s="15">
        <f t="shared" ref="J17" si="23">SUM(C17:I17)</f>
        <v>1570</v>
      </c>
    </row>
    <row r="18" spans="1:10" ht="25.5" customHeight="1" x14ac:dyDescent="0.25">
      <c r="A18" s="440"/>
      <c r="B18" s="10" t="s">
        <v>14</v>
      </c>
      <c r="C18" s="11" t="s">
        <v>15</v>
      </c>
      <c r="D18" s="11">
        <f t="shared" ref="D18:J18" si="24">D17/D$29</f>
        <v>4.1766109785202864E-3</v>
      </c>
      <c r="E18" s="11" t="s">
        <v>15</v>
      </c>
      <c r="F18" s="11">
        <f t="shared" ref="F18:G18" si="25">F17/F$29</f>
        <v>0</v>
      </c>
      <c r="G18" s="11">
        <f t="shared" si="25"/>
        <v>0</v>
      </c>
      <c r="H18" s="11" t="s">
        <v>15</v>
      </c>
      <c r="I18" s="11">
        <f t="shared" ref="I18" si="26">I17/I$29</f>
        <v>0.99112238427393784</v>
      </c>
      <c r="J18" s="12">
        <f t="shared" si="24"/>
        <v>0.4511494252873563</v>
      </c>
    </row>
    <row r="19" spans="1:10" ht="25.5" customHeight="1" x14ac:dyDescent="0.25">
      <c r="A19" s="436" t="s">
        <v>22</v>
      </c>
      <c r="B19" s="13" t="s">
        <v>12</v>
      </c>
      <c r="C19" s="14" t="s">
        <v>13</v>
      </c>
      <c r="D19" s="14">
        <v>7</v>
      </c>
      <c r="E19" s="14" t="s">
        <v>13</v>
      </c>
      <c r="F19" s="14">
        <v>4</v>
      </c>
      <c r="G19" s="14">
        <v>13</v>
      </c>
      <c r="H19" s="14" t="s">
        <v>13</v>
      </c>
      <c r="I19" s="14">
        <v>0</v>
      </c>
      <c r="J19" s="15">
        <f t="shared" ref="J19" si="27">SUM(C19:I19)</f>
        <v>24</v>
      </c>
    </row>
    <row r="20" spans="1:10" ht="25.5" customHeight="1" x14ac:dyDescent="0.25">
      <c r="A20" s="440"/>
      <c r="B20" s="10" t="s">
        <v>14</v>
      </c>
      <c r="C20" s="11" t="s">
        <v>15</v>
      </c>
      <c r="D20" s="11">
        <f t="shared" ref="D20:J20" si="28">D19/D$29</f>
        <v>4.1766109785202864E-3</v>
      </c>
      <c r="E20" s="11" t="s">
        <v>15</v>
      </c>
      <c r="F20" s="11">
        <f t="shared" ref="F20:G20" si="29">F19/F$29</f>
        <v>3.8834951456310676E-2</v>
      </c>
      <c r="G20" s="11">
        <f t="shared" si="29"/>
        <v>0.10483870967741936</v>
      </c>
      <c r="H20" s="11" t="s">
        <v>15</v>
      </c>
      <c r="I20" s="11">
        <f t="shared" ref="I20" si="30">I19/I$29</f>
        <v>0</v>
      </c>
      <c r="J20" s="12">
        <f t="shared" si="28"/>
        <v>6.8965517241379309E-3</v>
      </c>
    </row>
    <row r="21" spans="1:10" ht="25.5" customHeight="1" x14ac:dyDescent="0.25">
      <c r="A21" s="436" t="s">
        <v>23</v>
      </c>
      <c r="B21" s="13" t="s">
        <v>12</v>
      </c>
      <c r="C21" s="14" t="s">
        <v>13</v>
      </c>
      <c r="D21" s="14">
        <v>1</v>
      </c>
      <c r="E21" s="14" t="s">
        <v>13</v>
      </c>
      <c r="F21" s="14">
        <v>0</v>
      </c>
      <c r="G21" s="14">
        <v>10</v>
      </c>
      <c r="H21" s="14" t="s">
        <v>13</v>
      </c>
      <c r="I21" s="14">
        <v>0</v>
      </c>
      <c r="J21" s="15">
        <f t="shared" ref="J21" si="31">SUM(C21:I21)</f>
        <v>11</v>
      </c>
    </row>
    <row r="22" spans="1:10" ht="25.5" customHeight="1" x14ac:dyDescent="0.25">
      <c r="A22" s="440"/>
      <c r="B22" s="10" t="s">
        <v>14</v>
      </c>
      <c r="C22" s="11" t="s">
        <v>15</v>
      </c>
      <c r="D22" s="11">
        <f t="shared" ref="D22:J22" si="32">D21/D$29</f>
        <v>5.966587112171838E-4</v>
      </c>
      <c r="E22" s="11" t="s">
        <v>15</v>
      </c>
      <c r="F22" s="11">
        <f t="shared" ref="F22:G22" si="33">F21/F$29</f>
        <v>0</v>
      </c>
      <c r="G22" s="11">
        <f t="shared" si="33"/>
        <v>8.0645161290322578E-2</v>
      </c>
      <c r="H22" s="11" t="s">
        <v>15</v>
      </c>
      <c r="I22" s="11">
        <f t="shared" ref="I22" si="34">I21/I$29</f>
        <v>0</v>
      </c>
      <c r="J22" s="12">
        <f t="shared" si="32"/>
        <v>3.160919540229885E-3</v>
      </c>
    </row>
    <row r="23" spans="1:10" ht="25.5" customHeight="1" x14ac:dyDescent="0.25">
      <c r="A23" s="436" t="s">
        <v>24</v>
      </c>
      <c r="B23" s="13" t="s">
        <v>12</v>
      </c>
      <c r="C23" s="14" t="s">
        <v>13</v>
      </c>
      <c r="D23" s="14">
        <v>0</v>
      </c>
      <c r="E23" s="14" t="s">
        <v>13</v>
      </c>
      <c r="F23" s="14">
        <v>0</v>
      </c>
      <c r="G23" s="14">
        <v>4</v>
      </c>
      <c r="H23" s="14" t="s">
        <v>13</v>
      </c>
      <c r="I23" s="14">
        <v>0</v>
      </c>
      <c r="J23" s="15">
        <f t="shared" ref="J23" si="35">SUM(C23:I23)</f>
        <v>4</v>
      </c>
    </row>
    <row r="24" spans="1:10" ht="25.5" customHeight="1" x14ac:dyDescent="0.25">
      <c r="A24" s="440"/>
      <c r="B24" s="10" t="s">
        <v>14</v>
      </c>
      <c r="C24" s="11" t="s">
        <v>15</v>
      </c>
      <c r="D24" s="11">
        <f t="shared" ref="D24:J24" si="36">D23/D$29</f>
        <v>0</v>
      </c>
      <c r="E24" s="11" t="s">
        <v>15</v>
      </c>
      <c r="F24" s="11">
        <f t="shared" ref="F24:G24" si="37">F23/F$29</f>
        <v>0</v>
      </c>
      <c r="G24" s="11">
        <f t="shared" si="37"/>
        <v>3.2258064516129031E-2</v>
      </c>
      <c r="H24" s="11" t="s">
        <v>15</v>
      </c>
      <c r="I24" s="11">
        <f t="shared" ref="I24" si="38">I23/I$29</f>
        <v>0</v>
      </c>
      <c r="J24" s="12">
        <f t="shared" si="36"/>
        <v>1.1494252873563218E-3</v>
      </c>
    </row>
    <row r="25" spans="1:10" ht="25.5" customHeight="1" x14ac:dyDescent="0.25">
      <c r="A25" s="436" t="s">
        <v>25</v>
      </c>
      <c r="B25" s="13" t="s">
        <v>12</v>
      </c>
      <c r="C25" s="14" t="s">
        <v>13</v>
      </c>
      <c r="D25" s="14">
        <v>0</v>
      </c>
      <c r="E25" s="14" t="s">
        <v>13</v>
      </c>
      <c r="F25" s="14">
        <v>0</v>
      </c>
      <c r="G25" s="14">
        <v>0</v>
      </c>
      <c r="H25" s="14" t="s">
        <v>13</v>
      </c>
      <c r="I25" s="14">
        <v>0</v>
      </c>
      <c r="J25" s="15">
        <f t="shared" ref="J25" si="39">SUM(C25:I25)</f>
        <v>0</v>
      </c>
    </row>
    <row r="26" spans="1:10" ht="25.5" customHeight="1" x14ac:dyDescent="0.25">
      <c r="A26" s="440"/>
      <c r="B26" s="10" t="s">
        <v>14</v>
      </c>
      <c r="C26" s="11" t="s">
        <v>15</v>
      </c>
      <c r="D26" s="11">
        <f t="shared" ref="D26:J26" si="40">D25/D$29</f>
        <v>0</v>
      </c>
      <c r="E26" s="11" t="s">
        <v>15</v>
      </c>
      <c r="F26" s="11">
        <f t="shared" ref="F26:G26" si="41">F25/F$29</f>
        <v>0</v>
      </c>
      <c r="G26" s="11">
        <f t="shared" si="41"/>
        <v>0</v>
      </c>
      <c r="H26" s="11" t="s">
        <v>15</v>
      </c>
      <c r="I26" s="11">
        <f t="shared" ref="I26" si="42">I25/I$29</f>
        <v>0</v>
      </c>
      <c r="J26" s="12">
        <f t="shared" si="40"/>
        <v>0</v>
      </c>
    </row>
    <row r="27" spans="1:10" ht="25.5" customHeight="1" x14ac:dyDescent="0.25">
      <c r="A27" s="436" t="s">
        <v>26</v>
      </c>
      <c r="B27" s="13" t="s">
        <v>12</v>
      </c>
      <c r="C27" s="14" t="s">
        <v>13</v>
      </c>
      <c r="D27" s="14">
        <v>1</v>
      </c>
      <c r="E27" s="14" t="s">
        <v>13</v>
      </c>
      <c r="F27" s="14">
        <v>0</v>
      </c>
      <c r="G27" s="14">
        <v>2</v>
      </c>
      <c r="H27" s="14" t="s">
        <v>13</v>
      </c>
      <c r="I27" s="14">
        <v>0</v>
      </c>
      <c r="J27" s="15">
        <f t="shared" ref="J27" si="43">SUM(C27:I27)</f>
        <v>3</v>
      </c>
    </row>
    <row r="28" spans="1:10" ht="25.5" customHeight="1" thickBot="1" x14ac:dyDescent="0.3">
      <c r="A28" s="439"/>
      <c r="B28" s="13" t="s">
        <v>14</v>
      </c>
      <c r="C28" s="16" t="s">
        <v>15</v>
      </c>
      <c r="D28" s="16">
        <f t="shared" ref="D28:J28" si="44">D27/D$29</f>
        <v>5.966587112171838E-4</v>
      </c>
      <c r="E28" s="16" t="s">
        <v>15</v>
      </c>
      <c r="F28" s="16">
        <f t="shared" ref="F28:G28" si="45">F27/F$29</f>
        <v>0</v>
      </c>
      <c r="G28" s="16">
        <f t="shared" si="45"/>
        <v>1.6129032258064516E-2</v>
      </c>
      <c r="H28" s="16" t="s">
        <v>15</v>
      </c>
      <c r="I28" s="16">
        <f t="shared" ref="I28" si="46">I27/I$29</f>
        <v>0</v>
      </c>
      <c r="J28" s="17">
        <f t="shared" si="44"/>
        <v>8.6206896551724137E-4</v>
      </c>
    </row>
    <row r="29" spans="1:10" ht="32.25" customHeight="1" x14ac:dyDescent="0.25">
      <c r="A29" s="371" t="s">
        <v>27</v>
      </c>
      <c r="B29" s="18" t="s">
        <v>12</v>
      </c>
      <c r="C29" s="19" t="s">
        <v>13</v>
      </c>
      <c r="D29" s="19">
        <f t="shared" ref="D29:J29" si="47">D5+D7+D9+D11+D13+D15+D17+D19+D21+D23+D25+D27</f>
        <v>1676</v>
      </c>
      <c r="E29" s="19" t="s">
        <v>13</v>
      </c>
      <c r="F29" s="19">
        <f t="shared" ref="F29:G29" si="48">F5+F7+F9+F11+F13+F15+F17+F19+F21+F23+F25+F27</f>
        <v>103</v>
      </c>
      <c r="G29" s="19">
        <f t="shared" si="48"/>
        <v>124</v>
      </c>
      <c r="H29" s="19" t="s">
        <v>13</v>
      </c>
      <c r="I29" s="19">
        <f t="shared" ref="I29" si="49">I5+I7+I9+I11+I13+I15+I17+I19+I21+I23+I25+I27</f>
        <v>1577</v>
      </c>
      <c r="J29" s="20">
        <f t="shared" si="47"/>
        <v>3480</v>
      </c>
    </row>
    <row r="30" spans="1:10" ht="32.25" customHeight="1" thickBot="1" x14ac:dyDescent="0.3">
      <c r="A30" s="376"/>
      <c r="B30" s="21" t="s">
        <v>14</v>
      </c>
      <c r="C30" s="22" t="s">
        <v>15</v>
      </c>
      <c r="D30" s="22">
        <f t="shared" ref="D30:J30" si="50">D29/D$29</f>
        <v>1</v>
      </c>
      <c r="E30" s="22" t="s">
        <v>15</v>
      </c>
      <c r="F30" s="22">
        <f t="shared" ref="F30:G30" si="51">F29/F$29</f>
        <v>1</v>
      </c>
      <c r="G30" s="22">
        <f t="shared" si="51"/>
        <v>1</v>
      </c>
      <c r="H30" s="22" t="s">
        <v>15</v>
      </c>
      <c r="I30" s="22">
        <f t="shared" ref="I30" si="52">I29/I$29</f>
        <v>1</v>
      </c>
      <c r="J30" s="23">
        <f t="shared" si="50"/>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t="s">
        <v>13</v>
      </c>
      <c r="D32" s="30">
        <v>335</v>
      </c>
      <c r="E32" s="30" t="s">
        <v>13</v>
      </c>
      <c r="F32" s="30">
        <v>5</v>
      </c>
      <c r="G32" s="30">
        <v>23</v>
      </c>
      <c r="H32" s="30" t="s">
        <v>13</v>
      </c>
      <c r="I32" s="31">
        <v>41</v>
      </c>
      <c r="J32" s="32">
        <f>SUM(C32:I32)</f>
        <v>404</v>
      </c>
    </row>
    <row r="33" spans="1:10" ht="55.5" customHeight="1" thickBot="1" x14ac:dyDescent="0.3">
      <c r="A33" s="33" t="s">
        <v>29</v>
      </c>
      <c r="B33" s="34" t="s">
        <v>12</v>
      </c>
      <c r="C33" s="35" t="s">
        <v>13</v>
      </c>
      <c r="D33" s="35">
        <f t="shared" ref="D33:I33" si="53">+D34-D32-D29</f>
        <v>0</v>
      </c>
      <c r="E33" s="35" t="s">
        <v>13</v>
      </c>
      <c r="F33" s="35">
        <f t="shared" si="53"/>
        <v>0</v>
      </c>
      <c r="G33" s="35" t="s">
        <v>13</v>
      </c>
      <c r="H33" s="35" t="s">
        <v>13</v>
      </c>
      <c r="I33" s="35">
        <f t="shared" si="53"/>
        <v>0</v>
      </c>
      <c r="J33" s="36">
        <f t="shared" ref="J33" si="54">J34-J29-J32</f>
        <v>0</v>
      </c>
    </row>
    <row r="34" spans="1:10" ht="54.75" customHeight="1" thickBot="1" x14ac:dyDescent="0.3">
      <c r="A34" s="37" t="s">
        <v>30</v>
      </c>
      <c r="B34" s="34" t="s">
        <v>12</v>
      </c>
      <c r="C34" s="35" t="s">
        <v>13</v>
      </c>
      <c r="D34" s="38">
        <v>2011</v>
      </c>
      <c r="E34" s="38" t="s">
        <v>13</v>
      </c>
      <c r="F34" s="38">
        <v>108</v>
      </c>
      <c r="G34" s="38">
        <v>147</v>
      </c>
      <c r="H34" s="38" t="s">
        <v>13</v>
      </c>
      <c r="I34" s="39">
        <v>1618</v>
      </c>
      <c r="J34" s="36">
        <f>SUM(C34:I34)</f>
        <v>3884</v>
      </c>
    </row>
    <row r="35" spans="1:10" ht="54.75" customHeight="1" thickBot="1" x14ac:dyDescent="0.3">
      <c r="A35" s="40"/>
      <c r="B35" s="24"/>
      <c r="C35" s="41"/>
      <c r="D35" s="41"/>
      <c r="E35" s="41"/>
      <c r="F35" s="41"/>
      <c r="G35" s="41"/>
      <c r="H35" s="41"/>
      <c r="I35" s="41"/>
      <c r="J35" s="42"/>
    </row>
    <row r="36" spans="1:10" ht="41.25" customHeight="1" x14ac:dyDescent="0.25">
      <c r="A36" s="336" t="s">
        <v>31</v>
      </c>
      <c r="B36" s="337"/>
      <c r="C36" s="43"/>
      <c r="D36" s="44"/>
      <c r="E36" s="44"/>
      <c r="F36" s="44"/>
      <c r="G36" s="44"/>
      <c r="H36" s="44"/>
      <c r="I36" s="44"/>
      <c r="J36" s="45"/>
    </row>
    <row r="37" spans="1:10" ht="41.25" customHeight="1" x14ac:dyDescent="0.25">
      <c r="A37" s="354" t="s">
        <v>32</v>
      </c>
      <c r="B37" s="355"/>
      <c r="C37" s="46">
        <v>0</v>
      </c>
      <c r="D37" s="47">
        <v>4</v>
      </c>
      <c r="E37" s="47">
        <v>0</v>
      </c>
      <c r="F37" s="47">
        <v>1</v>
      </c>
      <c r="G37" s="47">
        <v>1</v>
      </c>
      <c r="H37" s="47">
        <v>0</v>
      </c>
      <c r="I37" s="47">
        <v>1</v>
      </c>
      <c r="J37" s="48">
        <f>SUM(C37:I37)</f>
        <v>7</v>
      </c>
    </row>
    <row r="38" spans="1:10" ht="41.25" customHeight="1" thickBot="1" x14ac:dyDescent="0.3">
      <c r="A38" s="356" t="s">
        <v>33</v>
      </c>
      <c r="B38" s="357"/>
      <c r="C38" s="49">
        <v>0</v>
      </c>
      <c r="D38" s="50">
        <v>5</v>
      </c>
      <c r="E38" s="50">
        <v>0</v>
      </c>
      <c r="F38" s="50">
        <v>2</v>
      </c>
      <c r="G38" s="50">
        <v>2</v>
      </c>
      <c r="H38" s="50">
        <v>0</v>
      </c>
      <c r="I38" s="51">
        <v>1</v>
      </c>
      <c r="J38" s="52">
        <f>SUM(C38:I38)</f>
        <v>10</v>
      </c>
    </row>
    <row r="39" spans="1:10" ht="31.5" customHeight="1" x14ac:dyDescent="0.25">
      <c r="A39" s="53" t="s">
        <v>34</v>
      </c>
      <c r="B39" s="54"/>
      <c r="C39" s="55"/>
      <c r="D39" s="55"/>
      <c r="E39" s="55"/>
      <c r="F39" s="55"/>
      <c r="G39" s="55"/>
      <c r="H39" s="55"/>
      <c r="I39" s="55"/>
      <c r="J39" s="55"/>
    </row>
    <row r="40" spans="1:10" ht="16.5" customHeight="1" x14ac:dyDescent="0.25">
      <c r="A40" s="53"/>
      <c r="B40" s="54"/>
      <c r="C40" s="55"/>
      <c r="D40" s="55"/>
      <c r="E40" s="55"/>
      <c r="F40" s="55"/>
      <c r="G40" s="55"/>
      <c r="H40" s="55"/>
      <c r="I40" s="55"/>
      <c r="J40" s="55"/>
    </row>
    <row r="41" spans="1:10" ht="32.25" customHeight="1" x14ac:dyDescent="0.25"/>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TAB-5.1.1_2017_Web</vt:lpstr>
      <vt:lpstr>TAB-5.1.2_2017_Web</vt:lpstr>
      <vt:lpstr>TAB-5.1.3_2017_Web</vt:lpstr>
      <vt:lpstr>TAB-5.1.4_2017_Web</vt:lpstr>
      <vt:lpstr>TAB-5.1.5_2017_Web</vt:lpstr>
      <vt:lpstr>TAB-5.1.6_2017_Web</vt:lpstr>
      <vt:lpstr>TAB-5.1.7_2017_Web</vt:lpstr>
      <vt:lpstr>TAB-5.1.8_2017_Web</vt:lpstr>
      <vt:lpstr>TAB-5.1.9_2017_Web</vt:lpstr>
      <vt:lpstr>TAB-5.1.10_201Web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2019-07-15T06:35:46Z</dcterms:created>
  <dcterms:modified xsi:type="dcterms:W3CDTF">2019-07-17T14:43:41Z</dcterms:modified>
</cp:coreProperties>
</file>