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a\Desktop\Consommateurs 2007\"/>
    </mc:Choice>
  </mc:AlternateContent>
  <xr:revisionPtr revIDLastSave="0" documentId="13_ncr:1_{DE747C8E-4EE6-4DF6-BAA2-4C856FA51929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08" i="1" l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219" i="1"/>
  <c r="AC219" i="1"/>
  <c r="AD219" i="1"/>
  <c r="AE219" i="1"/>
  <c r="AF219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<sst xmlns="http://schemas.openxmlformats.org/spreadsheetml/2006/main" count="87" uniqueCount="53">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</sst>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1" fillId="0" borderId="0" xfId="3" applyFont="1" applyAlignment="1">
      <alignment horizontal="left" vertical="top"/>
    </xf>
    <xf numFmtId="0" fontId="23" fillId="0" borderId="0" xfId="3" applyFont="1"/>
    <xf numFmtId="0" fontId="21" fillId="0" borderId="0" xfId="3" applyFont="1" applyFill="1" applyAlignment="1">
      <alignment horizontal="left" vertical="top"/>
    </xf>
    <xf numFmtId="0" fontId="21" fillId="0" borderId="0" xfId="3" applyFont="1" applyFill="1"/>
    <xf numFmtId="0" fontId="20" fillId="0" borderId="0" xfId="3" applyFill="1"/>
    <xf numFmtId="0" fontId="20" fillId="3" borderId="0" xfId="3" applyFill="1"/>
    <xf numFmtId="9" fontId="0" fillId="3" borderId="0" xfId="4" applyFont="1" applyFill="1"/>
    <xf numFmtId="9" fontId="20" fillId="3" borderId="0" xfId="3" applyNumberFormat="1" applyFill="1"/>
    <xf numFmtId="0" fontId="20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4" fillId="0" borderId="0" xfId="0" applyFont="1"/>
    <xf numFmtId="14" fontId="24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2" fillId="0" borderId="0" xfId="3" applyFont="1" applyFill="1" applyAlignment="1">
      <alignment horizontal="center" vertical="top" wrapText="1"/>
    </xf>
    <xf numFmtId="17" fontId="20" fillId="3" borderId="0" xfId="3" applyNumberFormat="1" applyFill="1"/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4"/>
  <sheetViews>
    <sheetView workbookViewId="0">
      <pane xSplit="1" ySplit="6" topLeftCell="B206" activePane="bottomRight" state="frozen"/>
      <selection activeCell="I184" sqref="I184"/>
      <selection pane="topRight" activeCell="I184" sqref="I184"/>
      <selection pane="bottomLeft" activeCell="I184" sqref="I184"/>
      <selection pane="bottomRight" activeCell="A218" sqref="A218"/>
    </sheetView>
  </sheetViews>
  <sheetFormatPr baseColWidth="10" defaultColWidth="9.140625" defaultRowHeight="12.75" x14ac:dyDescent="0.2"/>
  <cols>
    <col min="1" max="1" width="9.140625" style="66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7" max="27" width="9.140625" style="63"/>
    <col min="28" max="28" width="9.140625" style="37" customWidth="1"/>
    <col min="29" max="32" width="9.140625" style="37"/>
  </cols>
  <sheetData>
    <row r="1" spans="1:33" hidden="1" x14ac:dyDescent="0.2"/>
    <row r="2" spans="1:33" ht="15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">
      <c r="A3" s="68"/>
      <c r="C3" s="3"/>
      <c r="D3" s="3"/>
      <c r="E3" s="3"/>
      <c r="F3" s="3"/>
    </row>
    <row r="4" spans="1:33" hidden="1" x14ac:dyDescent="0.2">
      <c r="C4" s="3"/>
      <c r="E4" s="3"/>
      <c r="F4" s="3"/>
    </row>
    <row r="5" spans="1:33" hidden="1" x14ac:dyDescent="0.2">
      <c r="A5" s="69"/>
      <c r="C5" s="3"/>
      <c r="E5" s="3"/>
      <c r="F5" s="3"/>
    </row>
    <row r="6" spans="1:33" ht="81.75" customHeight="1" x14ac:dyDescent="0.2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9" si="21">AVERAGE(B$7:B$210)</f>
        <v>-13.387096876964321</v>
      </c>
      <c r="AC208" s="39">
        <f t="shared" ref="AC208:AC219" si="22">AVERAGE(C$7:C$210)</f>
        <v>33.291176691582848</v>
      </c>
      <c r="AD208" s="39">
        <f t="shared" ref="AD208:AD219" si="23">AVERAGE(D$7:D$210)</f>
        <v>-2.236693732916978</v>
      </c>
      <c r="AE208" s="39">
        <f t="shared" ref="AE208:AE219" si="24">AVERAGE(E$7:E$210)</f>
        <v>-10.059596348765259</v>
      </c>
      <c r="AF208" s="39">
        <f t="shared" ref="AF208:AF219" si="25">AVERAGE(F$7:F$210)</f>
        <v>-14.739836505236262</v>
      </c>
    </row>
    <row r="209" spans="1:32" x14ac:dyDescent="0.2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">
      <c r="A218" s="65"/>
      <c r="B218" s="7"/>
      <c r="C218" s="7"/>
      <c r="D218" s="7"/>
      <c r="E218" s="7"/>
      <c r="F218" s="7"/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">
      <c r="A219" s="65"/>
      <c r="B219" s="7"/>
      <c r="C219" s="7"/>
      <c r="D219" s="7"/>
      <c r="E219" s="7"/>
      <c r="F219" s="7"/>
      <c r="AA219" s="64">
        <v>44094</v>
      </c>
      <c r="AB219" s="39">
        <f t="shared" si="21"/>
        <v>-13.387096876964321</v>
      </c>
      <c r="AC219" s="39">
        <f t="shared" si="22"/>
        <v>33.291176691582848</v>
      </c>
      <c r="AD219" s="39">
        <f t="shared" si="23"/>
        <v>-2.236693732916978</v>
      </c>
      <c r="AE219" s="39">
        <f t="shared" si="24"/>
        <v>-10.059596348765259</v>
      </c>
      <c r="AF219" s="39">
        <f t="shared" si="25"/>
        <v>-14.739836505236262</v>
      </c>
    </row>
    <row r="221" spans="1:32" x14ac:dyDescent="0.2">
      <c r="A221" s="74" t="s">
        <v>7</v>
      </c>
      <c r="B221" s="74"/>
      <c r="C221" s="74"/>
      <c r="D221" s="74"/>
      <c r="E221" s="74"/>
      <c r="F221" s="74"/>
    </row>
    <row r="222" spans="1:32" x14ac:dyDescent="0.2">
      <c r="A222" s="71"/>
    </row>
    <row r="223" spans="1:32" x14ac:dyDescent="0.2">
      <c r="A223" s="72" t="s">
        <v>8</v>
      </c>
    </row>
    <row r="224" spans="1:32" x14ac:dyDescent="0.2">
      <c r="A224" s="73" t="s">
        <v>9</v>
      </c>
    </row>
  </sheetData>
  <mergeCells count="1">
    <mergeCell ref="A221:F221"/>
  </mergeCells>
  <hyperlinks>
    <hyperlink ref="A224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4"/>
  <sheetViews>
    <sheetView topLeftCell="A3" zoomScaleNormal="100" workbookViewId="0">
      <pane xSplit="1" ySplit="4" topLeftCell="B205" activePane="bottomRight" state="frozen"/>
      <selection activeCell="C210" sqref="C210"/>
      <selection pane="topRight" activeCell="C210" sqref="C210"/>
      <selection pane="bottomLeft" activeCell="C210" sqref="C210"/>
      <selection pane="bottomRight" activeCell="A218" sqref="A218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1"/>
    </row>
    <row r="2" spans="1:9" hidden="1" x14ac:dyDescent="0.2"/>
    <row r="3" spans="1:9" ht="14.25" x14ac:dyDescent="0.2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4.25" hidden="1" x14ac:dyDescent="0.2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">
      <c r="A5" s="16"/>
      <c r="B5" s="17" t="s">
        <v>11</v>
      </c>
      <c r="C5" s="75" t="s">
        <v>12</v>
      </c>
      <c r="D5" s="75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">
      <c r="A218" s="29"/>
      <c r="B218" s="27"/>
      <c r="C218" s="27"/>
      <c r="D218" s="27"/>
      <c r="E218" s="28"/>
      <c r="F218" s="27"/>
      <c r="G218" s="27"/>
      <c r="H218" s="27"/>
      <c r="I218" s="27"/>
    </row>
    <row r="219" spans="1:9" x14ac:dyDescent="0.2">
      <c r="A219" s="29"/>
      <c r="B219" s="27"/>
      <c r="C219" s="27"/>
      <c r="D219" s="27"/>
      <c r="E219" s="28"/>
      <c r="F219" s="27"/>
      <c r="G219" s="27"/>
      <c r="H219" s="27"/>
      <c r="I219" s="27"/>
    </row>
    <row r="221" spans="1:9" x14ac:dyDescent="0.2">
      <c r="A221" s="8" t="s">
        <v>23</v>
      </c>
    </row>
    <row r="222" spans="1:9" x14ac:dyDescent="0.2">
      <c r="A222" s="8" t="s">
        <v>24</v>
      </c>
    </row>
    <row r="223" spans="1:9" x14ac:dyDescent="0.2">
      <c r="A223" s="9" t="s">
        <v>8</v>
      </c>
    </row>
    <row r="224" spans="1:9" x14ac:dyDescent="0.2">
      <c r="A224" s="10" t="s">
        <v>9</v>
      </c>
    </row>
  </sheetData>
  <mergeCells count="1">
    <mergeCell ref="C5:D5"/>
  </mergeCells>
  <hyperlinks>
    <hyperlink ref="A224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9" customWidth="1"/>
    <col min="2" max="14" width="7.28515625" style="9" customWidth="1"/>
    <col min="15" max="15" width="8.140625" style="9" bestFit="1" customWidth="1"/>
    <col min="16" max="16384" width="11.42578125" style="9"/>
  </cols>
  <sheetData>
    <row r="1" spans="1:14" ht="13.5" x14ac:dyDescent="0.25">
      <c r="A1" s="36" t="s">
        <v>28</v>
      </c>
      <c r="B1" s="42">
        <v>44032</v>
      </c>
    </row>
    <row r="2" spans="1:14" x14ac:dyDescent="0.2">
      <c r="A2" s="32" t="s">
        <v>27</v>
      </c>
      <c r="B2" s="33">
        <f>EDATE($B$1,-12)</f>
        <v>43666</v>
      </c>
      <c r="C2" s="33">
        <f>EDATE(B$2,1)</f>
        <v>43697</v>
      </c>
      <c r="D2" s="33">
        <f t="shared" ref="D2:N2" si="0">EDATE(C$2,1)</f>
        <v>43728</v>
      </c>
      <c r="E2" s="33">
        <f t="shared" si="0"/>
        <v>43758</v>
      </c>
      <c r="F2" s="33">
        <f t="shared" si="0"/>
        <v>43789</v>
      </c>
      <c r="G2" s="33">
        <f t="shared" si="0"/>
        <v>43819</v>
      </c>
      <c r="H2" s="33">
        <f t="shared" si="0"/>
        <v>43850</v>
      </c>
      <c r="I2" s="33">
        <f t="shared" si="0"/>
        <v>43881</v>
      </c>
      <c r="J2" s="33">
        <f t="shared" si="0"/>
        <v>43910</v>
      </c>
      <c r="K2" s="33">
        <f t="shared" si="0"/>
        <v>43941</v>
      </c>
      <c r="L2" s="33">
        <f t="shared" si="0"/>
        <v>43971</v>
      </c>
      <c r="M2" s="33">
        <f t="shared" si="0"/>
        <v>44002</v>
      </c>
      <c r="N2" s="33">
        <f t="shared" si="0"/>
        <v>44032</v>
      </c>
    </row>
    <row r="3" spans="1:14" x14ac:dyDescent="0.2">
      <c r="A3" s="34" t="s">
        <v>25</v>
      </c>
      <c r="B3" s="35">
        <f>VLOOKUP(B$2,tabel_consumer!$A$7:$F$226,6,FALSE)</f>
        <v>-13.954381661819422</v>
      </c>
      <c r="C3" s="35">
        <f>VLOOKUP(C$2,tabel_consumer!$A$7:$F$226,6,FALSE)</f>
        <v>-15.301663667591313</v>
      </c>
      <c r="D3" s="35">
        <f>VLOOKUP(D$2,tabel_consumer!$A$7:$F$226,6,FALSE)</f>
        <v>-15.424663365582276</v>
      </c>
      <c r="E3" s="35">
        <f>VLOOKUP(E$2,tabel_consumer!$A$7:$F$226,6,FALSE)</f>
        <v>-15.032792898575915</v>
      </c>
      <c r="F3" s="35">
        <f>VLOOKUP(F$2,tabel_consumer!$A$7:$F$226,6,FALSE)</f>
        <v>-13.382820012248459</v>
      </c>
      <c r="G3" s="35">
        <f>VLOOKUP(G$2,tabel_consumer!$A$7:$F$226,6,FALSE)</f>
        <v>-14.448216041078345</v>
      </c>
      <c r="H3" s="35">
        <f>VLOOKUP(H$2,tabel_consumer!$A$7:$F$226,6,FALSE)</f>
        <v>-13.165303607010081</v>
      </c>
      <c r="I3" s="35">
        <f>VLOOKUP(I$2,tabel_consumer!$A$7:$F$226,6,FALSE)</f>
        <v>-14.884966673869197</v>
      </c>
      <c r="J3" s="35">
        <f>VLOOKUP(J$2,tabel_consumer!$A$7:$F$226,6,FALSE)</f>
        <v>-22.830100160911428</v>
      </c>
      <c r="K3" s="35">
        <f>VLOOKUP(K$2,tabel_consumer!$A$7:$F$226,6,FALSE)</f>
        <v>-36.275051412984197</v>
      </c>
      <c r="L3" s="35">
        <f>VLOOKUP(L$2,tabel_consumer!$A$7:$F$226,6,FALSE)</f>
        <v>-31.283584955024523</v>
      </c>
      <c r="M3" s="35">
        <f>VLOOKUP(M$2,tabel_consumer!$A$7:$F$226,6,FALSE)</f>
        <v>-25.322092053013144</v>
      </c>
      <c r="N3" s="35">
        <f>VLOOKUP(N$2,tabel_consumer!$A$7:$F$226,6,FALSE)</f>
        <v>-27.290092789340555</v>
      </c>
    </row>
    <row r="31" spans="1:14" x14ac:dyDescent="0.2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2">
      <c r="A32" s="32" t="str">
        <f>A2</f>
        <v>Mois</v>
      </c>
      <c r="B32" s="33">
        <f t="shared" ref="B32:N32" si="1">B2</f>
        <v>43666</v>
      </c>
      <c r="C32" s="33">
        <f t="shared" si="1"/>
        <v>43697</v>
      </c>
      <c r="D32" s="33">
        <f t="shared" si="1"/>
        <v>43728</v>
      </c>
      <c r="E32" s="33">
        <f t="shared" si="1"/>
        <v>43758</v>
      </c>
      <c r="F32" s="33">
        <f t="shared" si="1"/>
        <v>43789</v>
      </c>
      <c r="G32" s="33">
        <f t="shared" si="1"/>
        <v>43819</v>
      </c>
      <c r="H32" s="33">
        <f t="shared" si="1"/>
        <v>43850</v>
      </c>
      <c r="I32" s="33">
        <f t="shared" si="1"/>
        <v>43881</v>
      </c>
      <c r="J32" s="33">
        <f t="shared" si="1"/>
        <v>43910</v>
      </c>
      <c r="K32" s="33">
        <f t="shared" si="1"/>
        <v>43941</v>
      </c>
      <c r="L32" s="33">
        <f t="shared" si="1"/>
        <v>43971</v>
      </c>
      <c r="M32" s="33">
        <f t="shared" si="1"/>
        <v>44002</v>
      </c>
      <c r="N32" s="33">
        <f t="shared" si="1"/>
        <v>44032</v>
      </c>
    </row>
    <row r="33" spans="1:14" x14ac:dyDescent="0.2">
      <c r="A33" s="34" t="s">
        <v>2</v>
      </c>
      <c r="B33" s="35">
        <f>VLOOKUP(B$2,tabel_consumer!$A$7:$F$226,2,FALSE)</f>
        <v>-17.879570640580589</v>
      </c>
      <c r="C33" s="35">
        <f>VLOOKUP(C$2,tabel_consumer!$A$7:$F$226,2,FALSE)</f>
        <v>-26.430688741115038</v>
      </c>
      <c r="D33" s="35">
        <f>VLOOKUP(D$2,tabel_consumer!$A$7:$F$226,2,FALSE)</f>
        <v>-18.782553441838246</v>
      </c>
      <c r="E33" s="35">
        <f>VLOOKUP(E$2,tabel_consumer!$A$7:$F$226,2,FALSE)</f>
        <v>-16.181623743184115</v>
      </c>
      <c r="F33" s="35">
        <f>VLOOKUP(F$2,tabel_consumer!$A$7:$F$226,2,FALSE)</f>
        <v>-21.46</v>
      </c>
      <c r="G33" s="35">
        <f>VLOOKUP(G$2,tabel_consumer!$A$7:$F$226,2,FALSE)</f>
        <v>-19.746400391570827</v>
      </c>
      <c r="H33" s="35">
        <f>VLOOKUP(H$2,tabel_consumer!$A$7:$F$226,2,FALSE)</f>
        <v>-21.029134722947937</v>
      </c>
      <c r="I33" s="35">
        <f>VLOOKUP(I$2,tabel_consumer!$A$7:$F$226,2,FALSE)</f>
        <v>-26.820301198593668</v>
      </c>
      <c r="J33" s="35">
        <f>VLOOKUP(J$2,tabel_consumer!$A$7:$F$226,2,FALSE)</f>
        <v>-39.462039985304635</v>
      </c>
      <c r="K33" s="35">
        <f>VLOOKUP(K$2,tabel_consumer!$A$7:$F$226,2,FALSE)</f>
        <v>-55.82</v>
      </c>
      <c r="L33" s="35">
        <f>VLOOKUP(L$2,tabel_consumer!$A$7:$F$226,2,FALSE)</f>
        <v>-38.42</v>
      </c>
      <c r="M33" s="35">
        <f>VLOOKUP(M$2,tabel_consumer!$A$7:$F$226,2,FALSE)</f>
        <v>-24.96</v>
      </c>
      <c r="N33" s="35">
        <f>VLOOKUP(N$2,tabel_consumer!$A$7:$F$226,2,FALSE)</f>
        <v>-35.409999999999997</v>
      </c>
    </row>
    <row r="61" spans="1:14" x14ac:dyDescent="0.2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2">
      <c r="A62" s="32" t="str">
        <f>A32</f>
        <v>Mois</v>
      </c>
      <c r="B62" s="33">
        <f t="shared" ref="B62:N62" si="2">B32</f>
        <v>43666</v>
      </c>
      <c r="C62" s="33">
        <f t="shared" si="2"/>
        <v>43697</v>
      </c>
      <c r="D62" s="33">
        <f t="shared" si="2"/>
        <v>43728</v>
      </c>
      <c r="E62" s="33">
        <f t="shared" si="2"/>
        <v>43758</v>
      </c>
      <c r="F62" s="33">
        <f t="shared" si="2"/>
        <v>43789</v>
      </c>
      <c r="G62" s="33">
        <f t="shared" si="2"/>
        <v>43819</v>
      </c>
      <c r="H62" s="33">
        <f t="shared" si="2"/>
        <v>43850</v>
      </c>
      <c r="I62" s="33">
        <f t="shared" si="2"/>
        <v>43881</v>
      </c>
      <c r="J62" s="33">
        <f t="shared" si="2"/>
        <v>43910</v>
      </c>
      <c r="K62" s="33">
        <f t="shared" si="2"/>
        <v>43941</v>
      </c>
      <c r="L62" s="33">
        <f t="shared" si="2"/>
        <v>43971</v>
      </c>
      <c r="M62" s="33">
        <f t="shared" si="2"/>
        <v>44002</v>
      </c>
      <c r="N62" s="33">
        <f t="shared" si="2"/>
        <v>44032</v>
      </c>
    </row>
    <row r="63" spans="1:14" x14ac:dyDescent="0.2">
      <c r="A63" s="34" t="s">
        <v>29</v>
      </c>
      <c r="B63" s="35">
        <f>VLOOKUP(B$2,tabel_consumer!$A$7:$F$226,3,FALSE)</f>
        <v>15.367956006697101</v>
      </c>
      <c r="C63" s="35">
        <f>VLOOKUP(C$2,tabel_consumer!$A$7:$F$226,3,FALSE)</f>
        <v>15.595965929250214</v>
      </c>
      <c r="D63" s="35">
        <f>VLOOKUP(D$2,tabel_consumer!$A$7:$F$226,3,FALSE)</f>
        <v>17.01610002049085</v>
      </c>
      <c r="E63" s="35">
        <f>VLOOKUP(E$2,tabel_consumer!$A$7:$F$226,3,FALSE)</f>
        <v>19.579547851119543</v>
      </c>
      <c r="F63" s="35">
        <f>VLOOKUP(F$2,tabel_consumer!$A$7:$F$226,3,FALSE)</f>
        <v>10.331280048993833</v>
      </c>
      <c r="G63" s="35">
        <f>VLOOKUP(G$2,tabel_consumer!$A$7:$F$226,3,FALSE)</f>
        <v>12.666463772742549</v>
      </c>
      <c r="H63" s="35">
        <f>VLOOKUP(H$2,tabel_consumer!$A$7:$F$226,3,FALSE)</f>
        <v>16.65207970509238</v>
      </c>
      <c r="I63" s="35">
        <f>VLOOKUP(I$2,tabel_consumer!$A$7:$F$226,3,FALSE)</f>
        <v>15.749565496883125</v>
      </c>
      <c r="J63" s="35">
        <f>VLOOKUP(J$2,tabel_consumer!$A$7:$F$226,3,FALSE)</f>
        <v>25.798360658341078</v>
      </c>
      <c r="K63" s="35">
        <f>VLOOKUP(K$2,tabel_consumer!$A$7:$F$226,3,FALSE)</f>
        <v>55.120205651936779</v>
      </c>
      <c r="L63" s="35">
        <f>VLOOKUP(L$2,tabel_consumer!$A$7:$F$226,3,FALSE)</f>
        <v>67.404339820098102</v>
      </c>
      <c r="M63" s="35">
        <f>VLOOKUP(M$2,tabel_consumer!$A$7:$F$226,3,FALSE)</f>
        <v>65.208368212052562</v>
      </c>
      <c r="N63" s="35">
        <f>VLOOKUP(N$2,tabel_consumer!$A$7:$F$226,3,FALSE)</f>
        <v>71.920371157362226</v>
      </c>
    </row>
    <row r="91" spans="1:14" x14ac:dyDescent="0.2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2">
      <c r="A92" s="32" t="str">
        <f>A62</f>
        <v>Mois</v>
      </c>
      <c r="B92" s="33">
        <f t="shared" ref="B92:N92" si="3">B62</f>
        <v>43666</v>
      </c>
      <c r="C92" s="33">
        <f t="shared" si="3"/>
        <v>43697</v>
      </c>
      <c r="D92" s="33">
        <f t="shared" si="3"/>
        <v>43728</v>
      </c>
      <c r="E92" s="33">
        <f t="shared" si="3"/>
        <v>43758</v>
      </c>
      <c r="F92" s="33">
        <f t="shared" si="3"/>
        <v>43789</v>
      </c>
      <c r="G92" s="33">
        <f t="shared" si="3"/>
        <v>43819</v>
      </c>
      <c r="H92" s="33">
        <f t="shared" si="3"/>
        <v>43850</v>
      </c>
      <c r="I92" s="33">
        <f t="shared" si="3"/>
        <v>43881</v>
      </c>
      <c r="J92" s="33">
        <f t="shared" si="3"/>
        <v>43910</v>
      </c>
      <c r="K92" s="33">
        <f t="shared" si="3"/>
        <v>43941</v>
      </c>
      <c r="L92" s="33">
        <f t="shared" si="3"/>
        <v>43971</v>
      </c>
      <c r="M92" s="33">
        <f t="shared" si="3"/>
        <v>44002</v>
      </c>
      <c r="N92" s="33">
        <f t="shared" si="3"/>
        <v>44032</v>
      </c>
    </row>
    <row r="93" spans="1:14" x14ac:dyDescent="0.2">
      <c r="A93" s="34" t="s">
        <v>4</v>
      </c>
      <c r="B93" s="35">
        <f>VLOOKUP(B$2,tabel_consumer!$A$7:$F$226,4,FALSE)</f>
        <v>-2.59</v>
      </c>
      <c r="C93" s="35">
        <f>VLOOKUP(C$2,tabel_consumer!$A$7:$F$226,4,FALSE)</f>
        <v>-5.23</v>
      </c>
      <c r="D93" s="35">
        <f>VLOOKUP(D$2,tabel_consumer!$A$7:$F$226,4,FALSE)</f>
        <v>-6.2</v>
      </c>
      <c r="E93" s="35">
        <f>VLOOKUP(E$2,tabel_consumer!$A$7:$F$226,4,FALSE)</f>
        <v>-3.79</v>
      </c>
      <c r="F93" s="35">
        <f>VLOOKUP(F$2,tabel_consumer!$A$7:$F$226,4,FALSE)</f>
        <v>-4.1399999999999997</v>
      </c>
      <c r="G93" s="35">
        <f>VLOOKUP(G$2,tabel_consumer!$A$7:$F$226,4,FALSE)</f>
        <v>-5.31</v>
      </c>
      <c r="H93" s="35">
        <f>VLOOKUP(H$2,tabel_consumer!$A$7:$F$226,4,FALSE)</f>
        <v>-4.0999999999999996</v>
      </c>
      <c r="I93" s="35">
        <f>VLOOKUP(I$2,tabel_consumer!$A$7:$F$226,4,FALSE)</f>
        <v>0.53</v>
      </c>
      <c r="J93" s="35">
        <f>VLOOKUP(J$2,tabel_consumer!$A$7:$F$226,4,FALSE)</f>
        <v>-4.26</v>
      </c>
      <c r="K93" s="35">
        <f>VLOOKUP(K$2,tabel_consumer!$A$7:$F$226,4,FALSE)</f>
        <v>-13.16</v>
      </c>
      <c r="L93" s="35">
        <f>VLOOKUP(L$2,tabel_consumer!$A$7:$F$226,4,FALSE)</f>
        <v>-3.32</v>
      </c>
      <c r="M93" s="35">
        <f>VLOOKUP(M$2,tabel_consumer!$A$7:$F$226,4,FALSE)</f>
        <v>-1.08</v>
      </c>
      <c r="N93" s="35">
        <f>VLOOKUP(N$2,tabel_consumer!$A$7:$F$226,4,FALSE)</f>
        <v>-1.02</v>
      </c>
    </row>
    <row r="121" spans="1:14" x14ac:dyDescent="0.2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2">
      <c r="A122" s="32" t="str">
        <f>A92</f>
        <v>Mois</v>
      </c>
      <c r="B122" s="33">
        <f t="shared" ref="B122:N122" si="4">B92</f>
        <v>43666</v>
      </c>
      <c r="C122" s="33">
        <f t="shared" si="4"/>
        <v>43697</v>
      </c>
      <c r="D122" s="33">
        <f t="shared" si="4"/>
        <v>43728</v>
      </c>
      <c r="E122" s="33">
        <f t="shared" si="4"/>
        <v>43758</v>
      </c>
      <c r="F122" s="33">
        <f t="shared" si="4"/>
        <v>43789</v>
      </c>
      <c r="G122" s="33">
        <f t="shared" si="4"/>
        <v>43819</v>
      </c>
      <c r="H122" s="33">
        <f t="shared" si="4"/>
        <v>43850</v>
      </c>
      <c r="I122" s="33">
        <f t="shared" si="4"/>
        <v>43881</v>
      </c>
      <c r="J122" s="33">
        <f t="shared" si="4"/>
        <v>43910</v>
      </c>
      <c r="K122" s="33">
        <f t="shared" si="4"/>
        <v>43941</v>
      </c>
      <c r="L122" s="33">
        <f t="shared" si="4"/>
        <v>43971</v>
      </c>
      <c r="M122" s="33">
        <f t="shared" si="4"/>
        <v>44002</v>
      </c>
      <c r="N122" s="33">
        <f t="shared" si="4"/>
        <v>44032</v>
      </c>
    </row>
    <row r="123" spans="1:14" x14ac:dyDescent="0.2">
      <c r="A123" s="34" t="s">
        <v>5</v>
      </c>
      <c r="B123" s="35">
        <f>VLOOKUP(B$2,tabel_consumer!$A$7:$F$226,5,FALSE)</f>
        <v>-19.98</v>
      </c>
      <c r="C123" s="35">
        <f>VLOOKUP(C$2,tabel_consumer!$A$7:$F$226,5,FALSE)</f>
        <v>-13.95</v>
      </c>
      <c r="D123" s="35">
        <f>VLOOKUP(D$2,tabel_consumer!$A$7:$F$226,5,FALSE)</f>
        <v>-19.7</v>
      </c>
      <c r="E123" s="35">
        <f>VLOOKUP(E$2,tabel_consumer!$A$7:$F$226,5,FALSE)</f>
        <v>-20.58</v>
      </c>
      <c r="F123" s="35">
        <f>VLOOKUP(F$2,tabel_consumer!$A$7:$F$226,5,FALSE)</f>
        <v>-17.600000000000001</v>
      </c>
      <c r="G123" s="35">
        <f>VLOOKUP(G$2,tabel_consumer!$A$7:$F$226,5,FALSE)</f>
        <v>-20.07</v>
      </c>
      <c r="H123" s="35">
        <f>VLOOKUP(H$2,tabel_consumer!$A$7:$F$226,5,FALSE)</f>
        <v>-10.88</v>
      </c>
      <c r="I123" s="35">
        <f>VLOOKUP(I$2,tabel_consumer!$A$7:$F$226,5,FALSE)</f>
        <v>-17.5</v>
      </c>
      <c r="J123" s="35">
        <f>VLOOKUP(J$2,tabel_consumer!$A$7:$F$226,5,FALSE)</f>
        <v>-21.8</v>
      </c>
      <c r="K123" s="35">
        <f>VLOOKUP(K$2,tabel_consumer!$A$7:$F$226,5,FALSE)</f>
        <v>-21</v>
      </c>
      <c r="L123" s="35">
        <f>VLOOKUP(L$2,tabel_consumer!$A$7:$F$226,5,FALSE)</f>
        <v>-15.99</v>
      </c>
      <c r="M123" s="35">
        <f>VLOOKUP(M$2,tabel_consumer!$A$7:$F$226,5,FALSE)</f>
        <v>-10.039999999999999</v>
      </c>
      <c r="N123" s="35">
        <f>VLOOKUP(N$2,tabel_consumer!$A$7:$F$226,5,FALSE)</f>
        <v>-0.81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W25"/>
  <sheetViews>
    <sheetView zoomScale="80" zoomScaleNormal="8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U20" sqref="U20:V21"/>
    </sheetView>
  </sheetViews>
  <sheetFormatPr baseColWidth="10" defaultColWidth="9.140625" defaultRowHeight="15" x14ac:dyDescent="0.25"/>
  <cols>
    <col min="1" max="1" width="30.42578125" style="43" customWidth="1"/>
    <col min="2" max="23" width="8.7109375" style="43" customWidth="1"/>
    <col min="24" max="16384" width="9.140625" style="43"/>
  </cols>
  <sheetData>
    <row r="1" spans="1:23" ht="15.75" x14ac:dyDescent="0.25">
      <c r="A1" s="46" t="s">
        <v>51</v>
      </c>
    </row>
    <row r="2" spans="1:23" x14ac:dyDescent="0.25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8">
        <v>44013</v>
      </c>
      <c r="T2" s="50"/>
      <c r="U2" s="50"/>
      <c r="V2" s="50"/>
      <c r="W2" s="50"/>
    </row>
    <row r="3" spans="1:23" ht="29.25" customHeight="1" x14ac:dyDescent="0.25">
      <c r="A3" s="45" t="s">
        <v>46</v>
      </c>
      <c r="B3" s="77" t="s">
        <v>45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x14ac:dyDescent="0.25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</row>
    <row r="5" spans="1:23" x14ac:dyDescent="0.25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</row>
    <row r="6" spans="1:23" x14ac:dyDescent="0.25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</row>
    <row r="7" spans="1:23" x14ac:dyDescent="0.25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</row>
    <row r="8" spans="1:23" x14ac:dyDescent="0.25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</row>
    <row r="9" spans="1:23" x14ac:dyDescent="0.25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</row>
    <row r="10" spans="1:23" x14ac:dyDescent="0.25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</row>
    <row r="11" spans="1:23" ht="33.75" customHeight="1" x14ac:dyDescent="0.25">
      <c r="A11" s="47" t="s">
        <v>44</v>
      </c>
      <c r="B11" s="77" t="s">
        <v>43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1:23" x14ac:dyDescent="0.25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</row>
    <row r="13" spans="1:23" x14ac:dyDescent="0.25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</row>
    <row r="14" spans="1:23" x14ac:dyDescent="0.25">
      <c r="A14" s="43" t="s">
        <v>48</v>
      </c>
      <c r="B14" s="76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</row>
    <row r="15" spans="1:23" x14ac:dyDescent="0.25">
      <c r="A15" s="43" t="s">
        <v>49</v>
      </c>
      <c r="B15" s="76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</row>
    <row r="16" spans="1:23" x14ac:dyDescent="0.25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</row>
    <row r="17" spans="1:23" x14ac:dyDescent="0.25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</row>
    <row r="18" spans="1:23" x14ac:dyDescent="0.25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</row>
    <row r="19" spans="1:23" ht="32.25" customHeight="1" x14ac:dyDescent="0.25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</row>
    <row r="20" spans="1:23" x14ac:dyDescent="0.25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</row>
    <row r="21" spans="1:23" x14ac:dyDescent="0.25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</row>
    <row r="22" spans="1:23" x14ac:dyDescent="0.25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</row>
    <row r="23" spans="1:23" x14ac:dyDescent="0.25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</row>
    <row r="24" spans="1:23" x14ac:dyDescent="0.25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</row>
    <row r="25" spans="1:23" x14ac:dyDescent="0.25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</row>
  </sheetData>
  <mergeCells count="3">
    <mergeCell ref="B14:B15"/>
    <mergeCell ref="B11:W11"/>
    <mergeCell ref="B3:W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2020-07-22T20:34:07Z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