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10\"/>
    </mc:Choice>
  </mc:AlternateContent>
  <xr:revisionPtr revIDLastSave="0" documentId="13_ncr:1_{23E6483D-A839-4F9E-9ED0-30481CAB48AC}" xr6:coauthVersionLast="45" xr6:coauthVersionMax="45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0" i="1" l="1"/>
  <c r="AC220" i="1"/>
  <c r="AD220" i="1"/>
  <c r="AE220" i="1"/>
  <c r="AF220" i="1"/>
  <c r="AB224" i="1"/>
  <c r="AC224" i="1"/>
  <c r="AD224" i="1"/>
  <c r="AE224" i="1"/>
  <c r="AF224" i="1"/>
  <c r="AB225" i="1"/>
  <c r="AC225" i="1"/>
  <c r="AD225" i="1"/>
  <c r="AE225" i="1"/>
  <c r="AF225" i="1"/>
  <c r="AF219" i="1" l="1"/>
  <c r="AE219" i="1"/>
  <c r="AD219" i="1"/>
  <c r="AC219" i="1"/>
  <c r="AB219" i="1"/>
  <c r="AB208" i="1" l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<sst xmlns="http://schemas.openxmlformats.org/spreadsheetml/2006/main" count="106" uniqueCount="57">
  <si>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</si>
  <si>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</si>
  <si>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</si>
  <si>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</si>
  <si>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</si>
  <si>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</si>
  <si>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</si>
  <si>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</si>
  <si>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</si>
  <si>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</si>
  <si>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</si>
  <si>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</si>
  <si>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</si>
  <si>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</si>
  <si>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</si>
  <si>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</si>
  <si>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</si>
  <si>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</si>
  <si>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</si>
  <si>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</si>
  <si>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</si>
  <si>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</si>
  <si>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</si>
  <si>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</si>
  <si>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</si>
  <si>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</si>
  <si>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</si>
  <si>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</si>
  <si>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</si>
  <si>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</si>
  <si>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</si>
  <si>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</si>
  <si>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</si>
  <si>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</si>
  <si>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</si>
  <si>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</si>
  <si>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</si>
  <si>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</si>
  <si>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</si>
  <si>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</si>
  <si>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</si>
  <si>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</si>
  <si>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</si>
  <si>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</si>
  <si>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</si>
  <si>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</si>
  <si>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</si>
  <si>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</si>
  <si>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</si>
  <si>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</si>
  <si>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</si>
  <si>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</si>
  <si>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</si>
  <si>
    <t>JUILLET 2020</t>
  </si>
  <si>
    <t>AOUT 2020</t>
  </si>
  <si>
    <t>SEPTEMBRE 2020</t>
  </si>
  <si>
    <t>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</si>
</sst>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 &quot;mm"/>
    <numFmt numFmtId="165" formatCode="d/mm/yyyy&quot; &quot;h&quot;:&quot;mm"/>
    <numFmt numFmtId="166" formatCode="yyyy/mm"/>
  </numFmts>
  <fonts count="2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b/>
      <i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2" fillId="0" borderId="0"/>
    <xf numFmtId="9" fontId="22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1" fontId="7" fillId="0" borderId="0" xfId="0" applyNumberFormat="1" applyFont="1"/>
    <xf numFmtId="1" fontId="0" fillId="0" borderId="0" xfId="0" applyNumberFormat="1"/>
    <xf numFmtId="0" fontId="9" fillId="0" borderId="3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/>
    </xf>
    <xf numFmtId="17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Alignme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8" fillId="0" borderId="3" xfId="0" applyNumberFormat="1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/>
    <xf numFmtId="165" fontId="9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" fontId="11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left"/>
    </xf>
    <xf numFmtId="1" fontId="13" fillId="0" borderId="0" xfId="0" applyNumberFormat="1" applyFont="1"/>
    <xf numFmtId="0" fontId="19" fillId="0" borderId="0" xfId="0" applyFont="1"/>
    <xf numFmtId="0" fontId="13" fillId="0" borderId="9" xfId="0" applyFont="1" applyBorder="1"/>
    <xf numFmtId="17" fontId="19" fillId="0" borderId="9" xfId="0" applyNumberFormat="1" applyFont="1" applyBorder="1"/>
    <xf numFmtId="0" fontId="19" fillId="0" borderId="9" xfId="0" applyFont="1" applyBorder="1"/>
    <xf numFmtId="1" fontId="13" fillId="0" borderId="9" xfId="0" applyNumberFormat="1" applyFont="1" applyBorder="1"/>
    <xf numFmtId="0" fontId="13" fillId="2" borderId="0" xfId="0" applyFont="1" applyFill="1"/>
    <xf numFmtId="0" fontId="20" fillId="0" borderId="0" xfId="0" applyFont="1"/>
    <xf numFmtId="0" fontId="20" fillId="0" borderId="0" xfId="0" applyFont="1" applyAlignment="1">
      <alignment wrapText="1"/>
    </xf>
    <xf numFmtId="1" fontId="20" fillId="0" borderId="0" xfId="0" applyNumberFormat="1" applyFont="1"/>
    <xf numFmtId="1" fontId="4" fillId="0" borderId="1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21" fillId="2" borderId="0" xfId="0" applyNumberFormat="1" applyFont="1" applyFill="1"/>
    <xf numFmtId="0" fontId="22" fillId="0" borderId="0" xfId="3"/>
    <xf numFmtId="0" fontId="23" fillId="0" borderId="0" xfId="3" applyFont="1"/>
    <xf numFmtId="0" fontId="23" fillId="0" borderId="0" xfId="3" applyFont="1" applyAlignment="1">
      <alignment horizontal="left" vertical="top"/>
    </xf>
    <xf numFmtId="0" fontId="24" fillId="0" borderId="0" xfId="3" applyFont="1"/>
    <xf numFmtId="0" fontId="23" fillId="0" borderId="0" xfId="3" applyFont="1" applyFill="1" applyAlignment="1">
      <alignment horizontal="left" vertical="top"/>
    </xf>
    <xf numFmtId="0" fontId="23" fillId="0" borderId="0" xfId="3" applyFont="1" applyFill="1"/>
    <xf numFmtId="0" fontId="22" fillId="0" borderId="0" xfId="3" applyFill="1"/>
    <xf numFmtId="0" fontId="22" fillId="3" borderId="0" xfId="3" applyFill="1"/>
    <xf numFmtId="9" fontId="0" fillId="3" borderId="0" xfId="4" applyFont="1" applyFill="1"/>
    <xf numFmtId="9" fontId="22" fillId="3" borderId="0" xfId="3" applyNumberFormat="1" applyFill="1"/>
    <xf numFmtId="0" fontId="22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5" fillId="0" borderId="0" xfId="0" applyFont="1"/>
    <xf numFmtId="14" fontId="25" fillId="0" borderId="0" xfId="0" applyNumberFormat="1" applyFont="1"/>
    <xf numFmtId="166" fontId="18" fillId="0" borderId="4" xfId="0" applyNumberFormat="1" applyFont="1" applyBorder="1" applyAlignment="1">
      <alignment horizontal="left"/>
    </xf>
    <xf numFmtId="166" fontId="0" fillId="0" borderId="0" xfId="0" applyNumberFormat="1"/>
    <xf numFmtId="166" fontId="6" fillId="0" borderId="0" xfId="0" applyNumberFormat="1" applyFont="1"/>
    <xf numFmtId="166" fontId="8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2" fillId="0" borderId="0" xfId="0" applyNumberFormat="1" applyFont="1" applyAlignment="1">
      <alignment horizontal="left"/>
    </xf>
    <xf numFmtId="166" fontId="13" fillId="0" borderId="0" xfId="0" applyNumberFormat="1" applyFont="1"/>
    <xf numFmtId="166" fontId="14" fillId="0" borderId="0" xfId="1" applyNumberFormat="1" applyFont="1" applyAlignment="1"/>
    <xf numFmtId="0" fontId="22" fillId="3" borderId="0" xfId="3" quotePrefix="1" applyNumberFormat="1" applyFill="1"/>
    <xf numFmtId="0" fontId="22" fillId="0" borderId="0" xfId="3" applyFill="1" applyAlignment="1">
      <alignment horizontal="right" vertical="top" wrapText="1"/>
    </xf>
    <xf numFmtId="9" fontId="0" fillId="0" borderId="0" xfId="4" applyFont="1" applyFill="1"/>
    <xf numFmtId="9" fontId="0" fillId="0" borderId="0" xfId="4" applyNumberFormat="1" applyFont="1" applyFill="1"/>
    <xf numFmtId="0" fontId="2" fillId="3" borderId="0" xfId="3" quotePrefix="1" applyNumberFormat="1" applyFont="1" applyFill="1"/>
    <xf numFmtId="17" fontId="12" fillId="0" borderId="0" xfId="0" applyNumberFormat="1" applyFont="1" applyAlignment="1">
      <alignment horizontal="left" vertical="top" wrapText="1"/>
    </xf>
    <xf numFmtId="0" fontId="9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6" fillId="0" borderId="0" xfId="3" applyFont="1" applyFill="1" applyAlignment="1">
      <alignment horizontal="center" vertical="top" wrapText="1"/>
    </xf>
    <xf numFmtId="166" fontId="18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4" fontId="25" fillId="0" borderId="0" xfId="0" applyNumberFormat="1" applyFont="1" applyBorder="1"/>
    <xf numFmtId="1" fontId="20" fillId="0" borderId="0" xfId="0" applyNumberFormat="1" applyFont="1" applyBorder="1"/>
    <xf numFmtId="0" fontId="1" fillId="3" borderId="0" xfId="3" quotePrefix="1" applyNumberFormat="1" applyFont="1" applyFill="1"/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  <c:pt idx="213">
                  <c:v>-14.739836505236262</c:v>
                </c:pt>
                <c:pt idx="217">
                  <c:v>-14.739836505236262</c:v>
                </c:pt>
                <c:pt idx="218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  <c:pt idx="213">
                  <c:v>-13.387096876964321</c:v>
                </c:pt>
                <c:pt idx="217">
                  <c:v>-13.387096876964321</c:v>
                </c:pt>
                <c:pt idx="218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  <c:pt idx="213">
                  <c:v>33.291176691582848</c:v>
                </c:pt>
                <c:pt idx="217">
                  <c:v>33.291176691582848</c:v>
                </c:pt>
                <c:pt idx="218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  <c:pt idx="213">
                  <c:v>-2.236693732916978</c:v>
                </c:pt>
                <c:pt idx="217">
                  <c:v>-2.236693732916978</c:v>
                </c:pt>
                <c:pt idx="218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7">
                  <c:v>44155</c:v>
                </c:pt>
                <c:pt idx="218">
                  <c:v>44185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  <c:pt idx="213">
                  <c:v>-10.059596348765259</c:v>
                </c:pt>
                <c:pt idx="217">
                  <c:v>-10.059596348765259</c:v>
                </c:pt>
                <c:pt idx="218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7"/>
  <sheetViews>
    <sheetView workbookViewId="0">
      <pane xSplit="1" ySplit="6" topLeftCell="B211" activePane="bottomRight" state="frozen"/>
      <selection activeCell="I184" sqref="I184"/>
      <selection pane="topRight" activeCell="I184" sqref="I184"/>
      <selection pane="bottomLeft" activeCell="I184" sqref="I184"/>
      <selection pane="bottomRight" activeCell="A223" sqref="A223"/>
    </sheetView>
  </sheetViews>
  <sheetFormatPr baseColWidth="10" defaultColWidth="9.109375" defaultRowHeight="13.2" x14ac:dyDescent="0.25"/>
  <cols>
    <col min="1" max="1" width="9.109375" style="66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63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3.8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5">
      <c r="A3" s="68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69"/>
      <c r="C5" s="3"/>
      <c r="E5" s="3"/>
      <c r="F5" s="3"/>
    </row>
    <row r="6" spans="1:33" ht="81.75" customHeight="1" x14ac:dyDescent="0.25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5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5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5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5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5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5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5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5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5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5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5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5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5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5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5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5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5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5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5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5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5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5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5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5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5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5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5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5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5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5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5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5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5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5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5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5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5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5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5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5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5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5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5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5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5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5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5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5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5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5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5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5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5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5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5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5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5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5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5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5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5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5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5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5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5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5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5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5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5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5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5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5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5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5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5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5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5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5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5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5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5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5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5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5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5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5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5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5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5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5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5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5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5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5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5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5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5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5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5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5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5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5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5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5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5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5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5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5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5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5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5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5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5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5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5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5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5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5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5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5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5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5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5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5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5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5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5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5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5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5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5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5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5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5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5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5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5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5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5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5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5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5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5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5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5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5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5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5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5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5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5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5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5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5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5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5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5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5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5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5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5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5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5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5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5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5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5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5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5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5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5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5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5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5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5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5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5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5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5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5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5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5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5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5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5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5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5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5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5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5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5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5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5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5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5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5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5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5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5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5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5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8" si="21">AVERAGE(B$7:B$210)</f>
        <v>-13.387096876964321</v>
      </c>
      <c r="AC208" s="39">
        <f t="shared" ref="AC208:AC218" si="22">AVERAGE(C$7:C$210)</f>
        <v>33.291176691582848</v>
      </c>
      <c r="AD208" s="39">
        <f t="shared" ref="AD208:AD218" si="23">AVERAGE(D$7:D$210)</f>
        <v>-2.236693732916978</v>
      </c>
      <c r="AE208" s="39">
        <f t="shared" ref="AE208:AE218" si="24">AVERAGE(E$7:E$210)</f>
        <v>-10.059596348765259</v>
      </c>
      <c r="AF208" s="39">
        <f t="shared" ref="AF208:AF218" si="25">AVERAGE(F$7:F$210)</f>
        <v>-14.739836505236262</v>
      </c>
    </row>
    <row r="209" spans="1:32" x14ac:dyDescent="0.25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5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5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5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5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5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5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5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5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5">
      <c r="A218" s="65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5">
      <c r="A219" s="65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AA219" s="64">
        <v>44094</v>
      </c>
      <c r="AB219" s="39">
        <f t="shared" ref="AB219:AB224" si="26">AVERAGE(B$7:B$210)</f>
        <v>-13.387096876964321</v>
      </c>
      <c r="AC219" s="39">
        <f t="shared" ref="AC219:AC224" si="27">AVERAGE(C$7:C$210)</f>
        <v>33.291176691582848</v>
      </c>
      <c r="AD219" s="39">
        <f t="shared" ref="AD219:AD224" si="28">AVERAGE(D$7:D$210)</f>
        <v>-2.236693732916978</v>
      </c>
      <c r="AE219" s="39">
        <f t="shared" ref="AE219:AE224" si="29">AVERAGE(E$7:E$210)</f>
        <v>-10.059596348765259</v>
      </c>
      <c r="AF219" s="39">
        <f t="shared" ref="AF219:AF224" si="30">AVERAGE(F$7:F$210)</f>
        <v>-14.739836505236262</v>
      </c>
    </row>
    <row r="220" spans="1:32" x14ac:dyDescent="0.25">
      <c r="A220" s="65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AA220" s="64">
        <v>44124</v>
      </c>
      <c r="AB220" s="39">
        <f t="shared" si="26"/>
        <v>-13.387096876964321</v>
      </c>
      <c r="AC220" s="39">
        <f t="shared" si="27"/>
        <v>33.291176691582848</v>
      </c>
      <c r="AD220" s="39">
        <f t="shared" si="28"/>
        <v>-2.236693732916978</v>
      </c>
      <c r="AE220" s="39">
        <f t="shared" si="29"/>
        <v>-10.059596348765259</v>
      </c>
      <c r="AF220" s="39">
        <f t="shared" si="30"/>
        <v>-14.739836505236262</v>
      </c>
    </row>
    <row r="221" spans="1:32" x14ac:dyDescent="0.25">
      <c r="A221" s="65"/>
      <c r="B221" s="7"/>
      <c r="C221" s="7"/>
      <c r="D221" s="7"/>
      <c r="E221" s="7"/>
      <c r="F221" s="7"/>
      <c r="AA221" s="64"/>
      <c r="AB221" s="39"/>
      <c r="AC221" s="39"/>
      <c r="AD221" s="39"/>
      <c r="AE221" s="39"/>
      <c r="AF221" s="39"/>
    </row>
    <row r="222" spans="1:32" x14ac:dyDescent="0.25">
      <c r="A222" s="65"/>
      <c r="B222" s="7"/>
      <c r="C222" s="7"/>
      <c r="D222" s="7"/>
      <c r="E222" s="7"/>
      <c r="F222" s="7"/>
      <c r="AA222" s="64"/>
      <c r="AB222" s="39"/>
      <c r="AC222" s="39"/>
      <c r="AD222" s="39"/>
      <c r="AE222" s="39"/>
      <c r="AF222" s="39"/>
    </row>
    <row r="223" spans="1:32" s="26" customFormat="1" x14ac:dyDescent="0.25">
      <c r="A223" s="83"/>
      <c r="B223" s="84"/>
      <c r="C223" s="84"/>
      <c r="D223" s="84"/>
      <c r="E223" s="84"/>
      <c r="F223" s="84"/>
      <c r="AA223" s="85"/>
      <c r="AB223" s="86"/>
      <c r="AC223" s="86"/>
      <c r="AD223" s="86"/>
      <c r="AE223" s="86"/>
      <c r="AF223" s="86"/>
    </row>
    <row r="224" spans="1:32" ht="24" customHeight="1" x14ac:dyDescent="0.25">
      <c r="A224" s="79" t="s">
        <v>7</v>
      </c>
      <c r="B224" s="79"/>
      <c r="C224" s="79"/>
      <c r="D224" s="79"/>
      <c r="E224" s="79"/>
      <c r="F224" s="79"/>
      <c r="AA224" s="64">
        <v>44155</v>
      </c>
      <c r="AB224" s="39">
        <f t="shared" si="26"/>
        <v>-13.387096876964321</v>
      </c>
      <c r="AC224" s="39">
        <f t="shared" si="27"/>
        <v>33.291176691582848</v>
      </c>
      <c r="AD224" s="39">
        <f t="shared" si="28"/>
        <v>-2.236693732916978</v>
      </c>
      <c r="AE224" s="39">
        <f t="shared" si="29"/>
        <v>-10.059596348765259</v>
      </c>
      <c r="AF224" s="39">
        <f t="shared" si="30"/>
        <v>-14.739836505236262</v>
      </c>
    </row>
    <row r="225" spans="1:32" x14ac:dyDescent="0.25">
      <c r="A225" s="71"/>
      <c r="AA225" s="64">
        <v>44185</v>
      </c>
      <c r="AB225" s="39">
        <f t="shared" ref="AB225" si="31">AVERAGE(B$7:B$210)</f>
        <v>-13.387096876964321</v>
      </c>
      <c r="AC225" s="39">
        <f t="shared" ref="AC225" si="32">AVERAGE(C$7:C$210)</f>
        <v>33.291176691582848</v>
      </c>
      <c r="AD225" s="39">
        <f t="shared" ref="AD225" si="33">AVERAGE(D$7:D$210)</f>
        <v>-2.236693732916978</v>
      </c>
      <c r="AE225" s="39">
        <f t="shared" ref="AE225" si="34">AVERAGE(E$7:E$210)</f>
        <v>-10.059596348765259</v>
      </c>
      <c r="AF225" s="39">
        <f t="shared" ref="AF225" si="35">AVERAGE(F$7:F$210)</f>
        <v>-14.739836505236262</v>
      </c>
    </row>
    <row r="226" spans="1:32" ht="13.8" x14ac:dyDescent="0.3">
      <c r="A226" s="72" t="s">
        <v>8</v>
      </c>
    </row>
    <row r="227" spans="1:32" ht="13.8" x14ac:dyDescent="0.3">
      <c r="A227" s="73" t="s">
        <v>9</v>
      </c>
    </row>
  </sheetData>
  <mergeCells count="1">
    <mergeCell ref="A224:F224"/>
  </mergeCells>
  <hyperlinks>
    <hyperlink ref="A227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8"/>
  <sheetViews>
    <sheetView topLeftCell="A3" zoomScaleNormal="100" workbookViewId="0">
      <pane xSplit="1" ySplit="4" topLeftCell="B211" activePane="bottomRight" state="frozen"/>
      <selection activeCell="B219" sqref="B219"/>
      <selection pane="topRight" activeCell="B219" sqref="B219"/>
      <selection pane="bottomLeft" activeCell="B219" sqref="B219"/>
      <selection pane="bottomRight" activeCell="A224" sqref="A224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80" t="s">
        <v>12</v>
      </c>
      <c r="D5" s="80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/>
      <c r="B221" s="27"/>
      <c r="C221" s="27"/>
      <c r="D221" s="27"/>
      <c r="E221" s="28"/>
      <c r="F221" s="27"/>
      <c r="G221" s="27"/>
      <c r="H221" s="27"/>
      <c r="I221" s="27"/>
    </row>
    <row r="222" spans="1:9" x14ac:dyDescent="0.25">
      <c r="A222" s="29"/>
      <c r="B222" s="27"/>
      <c r="C222" s="27"/>
      <c r="D222" s="27"/>
      <c r="E222" s="28"/>
      <c r="F222" s="27"/>
      <c r="G222" s="27"/>
      <c r="H222" s="27"/>
      <c r="I222" s="27"/>
    </row>
    <row r="223" spans="1:9" x14ac:dyDescent="0.25">
      <c r="A223" s="29"/>
      <c r="B223" s="27"/>
      <c r="C223" s="27"/>
      <c r="D223" s="27"/>
      <c r="E223" s="28"/>
      <c r="F223" s="27"/>
      <c r="G223" s="27"/>
      <c r="H223" s="27"/>
      <c r="I223" s="27"/>
    </row>
    <row r="225" spans="1:1" x14ac:dyDescent="0.25">
      <c r="A225" s="8" t="s">
        <v>23</v>
      </c>
    </row>
    <row r="226" spans="1:1" x14ac:dyDescent="0.25">
      <c r="A226" s="8" t="s">
        <v>24</v>
      </c>
    </row>
    <row r="227" spans="1:1" ht="13.8" x14ac:dyDescent="0.3">
      <c r="A227" s="9" t="s">
        <v>8</v>
      </c>
    </row>
    <row r="228" spans="1:1" ht="13.8" x14ac:dyDescent="0.3">
      <c r="A228" s="10" t="s">
        <v>9</v>
      </c>
    </row>
  </sheetData>
  <mergeCells count="1">
    <mergeCell ref="C5:D5"/>
  </mergeCells>
  <hyperlinks>
    <hyperlink ref="A228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N1" sqref="N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44124</v>
      </c>
    </row>
    <row r="2" spans="1:14" x14ac:dyDescent="0.3">
      <c r="A2" s="32" t="s">
        <v>27</v>
      </c>
      <c r="B2" s="33">
        <f>EDATE($B$1,-12)</f>
        <v>43758</v>
      </c>
      <c r="C2" s="33">
        <f>EDATE(B$2,1)</f>
        <v>43789</v>
      </c>
      <c r="D2" s="33">
        <f t="shared" ref="D2:N2" si="0">EDATE(C$2,1)</f>
        <v>43819</v>
      </c>
      <c r="E2" s="33">
        <f t="shared" si="0"/>
        <v>43850</v>
      </c>
      <c r="F2" s="33">
        <f t="shared" si="0"/>
        <v>43881</v>
      </c>
      <c r="G2" s="33">
        <f t="shared" si="0"/>
        <v>43910</v>
      </c>
      <c r="H2" s="33">
        <f t="shared" si="0"/>
        <v>43941</v>
      </c>
      <c r="I2" s="33">
        <f t="shared" si="0"/>
        <v>43971</v>
      </c>
      <c r="J2" s="33">
        <f t="shared" si="0"/>
        <v>44002</v>
      </c>
      <c r="K2" s="33">
        <f t="shared" si="0"/>
        <v>44032</v>
      </c>
      <c r="L2" s="33">
        <f t="shared" si="0"/>
        <v>44063</v>
      </c>
      <c r="M2" s="33">
        <f t="shared" si="0"/>
        <v>44094</v>
      </c>
      <c r="N2" s="33">
        <f t="shared" si="0"/>
        <v>44124</v>
      </c>
    </row>
    <row r="3" spans="1:14" x14ac:dyDescent="0.3">
      <c r="A3" s="34" t="s">
        <v>25</v>
      </c>
      <c r="B3" s="35">
        <f>VLOOKUP(B$2,tabel_consumer!$A$7:$F$223,6,FALSE)</f>
        <v>-15.032792898575915</v>
      </c>
      <c r="C3" s="35">
        <f>VLOOKUP(C$2,tabel_consumer!$A$7:$F$223,6,FALSE)</f>
        <v>-13.382820012248459</v>
      </c>
      <c r="D3" s="35">
        <f>VLOOKUP(D$2,tabel_consumer!$A$7:$F$223,6,FALSE)</f>
        <v>-14.448216041078345</v>
      </c>
      <c r="E3" s="35">
        <f>VLOOKUP(E$2,tabel_consumer!$A$7:$F$223,6,FALSE)</f>
        <v>-13.165303607010081</v>
      </c>
      <c r="F3" s="35">
        <f>VLOOKUP(F$2,tabel_consumer!$A$7:$F$223,6,FALSE)</f>
        <v>-14.884966673869197</v>
      </c>
      <c r="G3" s="35">
        <f>VLOOKUP(G$2,tabel_consumer!$A$7:$F$223,6,FALSE)</f>
        <v>-22.830100160911428</v>
      </c>
      <c r="H3" s="35">
        <f>VLOOKUP(H$2,tabel_consumer!$A$7:$F$223,6,FALSE)</f>
        <v>-36.275051412984197</v>
      </c>
      <c r="I3" s="35">
        <f>VLOOKUP(I$2,tabel_consumer!$A$7:$F$223,6,FALSE)</f>
        <v>-31.283584955024523</v>
      </c>
      <c r="J3" s="35">
        <f>VLOOKUP(J$2,tabel_consumer!$A$7:$F$223,6,FALSE)</f>
        <v>-25.322092053013144</v>
      </c>
      <c r="K3" s="35">
        <f>VLOOKUP(K$2,tabel_consumer!$A$7:$F$223,6,FALSE)</f>
        <v>-27.290092789340555</v>
      </c>
      <c r="L3" s="35">
        <f>VLOOKUP(L$2,tabel_consumer!$A$7:$F$223,6,FALSE)</f>
        <v>-28.754514766499224</v>
      </c>
      <c r="M3" s="35">
        <f>VLOOKUP(M$2,tabel_consumer!$A$7:$F$223,6,FALSE)</f>
        <v>-24.803607216412971</v>
      </c>
      <c r="N3" s="35">
        <f>VLOOKUP(N$2,tabel_consumer!$A$7:$F$223,6,FALSE)</f>
        <v>-28.278503147264654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43758</v>
      </c>
      <c r="C32" s="33">
        <f t="shared" si="1"/>
        <v>43789</v>
      </c>
      <c r="D32" s="33">
        <f t="shared" si="1"/>
        <v>43819</v>
      </c>
      <c r="E32" s="33">
        <f t="shared" si="1"/>
        <v>43850</v>
      </c>
      <c r="F32" s="33">
        <f t="shared" si="1"/>
        <v>43881</v>
      </c>
      <c r="G32" s="33">
        <f t="shared" si="1"/>
        <v>43910</v>
      </c>
      <c r="H32" s="33">
        <f t="shared" si="1"/>
        <v>43941</v>
      </c>
      <c r="I32" s="33">
        <f t="shared" si="1"/>
        <v>43971</v>
      </c>
      <c r="J32" s="33">
        <f t="shared" si="1"/>
        <v>44002</v>
      </c>
      <c r="K32" s="33">
        <f t="shared" si="1"/>
        <v>44032</v>
      </c>
      <c r="L32" s="33">
        <f t="shared" si="1"/>
        <v>44063</v>
      </c>
      <c r="M32" s="33">
        <f t="shared" si="1"/>
        <v>44094</v>
      </c>
      <c r="N32" s="33">
        <f t="shared" si="1"/>
        <v>44124</v>
      </c>
    </row>
    <row r="33" spans="1:14" x14ac:dyDescent="0.3">
      <c r="A33" s="34" t="s">
        <v>2</v>
      </c>
      <c r="B33" s="35">
        <f>VLOOKUP(B$2,tabel_consumer!$A$7:$F$223,2,FALSE)</f>
        <v>-16.181623743184115</v>
      </c>
      <c r="C33" s="35">
        <f>VLOOKUP(C$2,tabel_consumer!$A$7:$F$223,2,FALSE)</f>
        <v>-21.46</v>
      </c>
      <c r="D33" s="35">
        <f>VLOOKUP(D$2,tabel_consumer!$A$7:$F$223,2,FALSE)</f>
        <v>-19.746400391570827</v>
      </c>
      <c r="E33" s="35">
        <f>VLOOKUP(E$2,tabel_consumer!$A$7:$F$223,2,FALSE)</f>
        <v>-21.029134722947937</v>
      </c>
      <c r="F33" s="35">
        <f>VLOOKUP(F$2,tabel_consumer!$A$7:$F$223,2,FALSE)</f>
        <v>-26.820301198593668</v>
      </c>
      <c r="G33" s="35">
        <f>VLOOKUP(G$2,tabel_consumer!$A$7:$F$223,2,FALSE)</f>
        <v>-39.462039985304635</v>
      </c>
      <c r="H33" s="35">
        <f>VLOOKUP(H$2,tabel_consumer!$A$7:$F$223,2,FALSE)</f>
        <v>-55.82</v>
      </c>
      <c r="I33" s="35">
        <f>VLOOKUP(I$2,tabel_consumer!$A$7:$F$223,2,FALSE)</f>
        <v>-38.42</v>
      </c>
      <c r="J33" s="35">
        <f>VLOOKUP(J$2,tabel_consumer!$A$7:$F$223,2,FALSE)</f>
        <v>-24.96</v>
      </c>
      <c r="K33" s="35">
        <f>VLOOKUP(K$2,tabel_consumer!$A$7:$F$223,2,FALSE)</f>
        <v>-35.409999999999997</v>
      </c>
      <c r="L33" s="35">
        <f>VLOOKUP(L$2,tabel_consumer!$A$7:$F$223,2,FALSE)</f>
        <v>-40.354406117205514</v>
      </c>
      <c r="M33" s="35">
        <f>VLOOKUP(M$2,tabel_consumer!$A$7:$F$223,2,FALSE)</f>
        <v>-35.140566303575667</v>
      </c>
      <c r="N33" s="35">
        <f>VLOOKUP(N$2,tabel_consumer!$A$7:$F$223,2,FALSE)</f>
        <v>-34.26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43758</v>
      </c>
      <c r="C62" s="33">
        <f t="shared" si="2"/>
        <v>43789</v>
      </c>
      <c r="D62" s="33">
        <f t="shared" si="2"/>
        <v>43819</v>
      </c>
      <c r="E62" s="33">
        <f t="shared" si="2"/>
        <v>43850</v>
      </c>
      <c r="F62" s="33">
        <f t="shared" si="2"/>
        <v>43881</v>
      </c>
      <c r="G62" s="33">
        <f t="shared" si="2"/>
        <v>43910</v>
      </c>
      <c r="H62" s="33">
        <f t="shared" si="2"/>
        <v>43941</v>
      </c>
      <c r="I62" s="33">
        <f t="shared" si="2"/>
        <v>43971</v>
      </c>
      <c r="J62" s="33">
        <f t="shared" si="2"/>
        <v>44002</v>
      </c>
      <c r="K62" s="33">
        <f t="shared" si="2"/>
        <v>44032</v>
      </c>
      <c r="L62" s="33">
        <f t="shared" si="2"/>
        <v>44063</v>
      </c>
      <c r="M62" s="33">
        <f t="shared" si="2"/>
        <v>44094</v>
      </c>
      <c r="N62" s="33">
        <f t="shared" si="2"/>
        <v>44124</v>
      </c>
    </row>
    <row r="63" spans="1:14" x14ac:dyDescent="0.3">
      <c r="A63" s="34" t="s">
        <v>29</v>
      </c>
      <c r="B63" s="35">
        <f>VLOOKUP(B$2,tabel_consumer!$A$7:$F$223,3,FALSE)</f>
        <v>19.579547851119543</v>
      </c>
      <c r="C63" s="35">
        <f>VLOOKUP(C$2,tabel_consumer!$A$7:$F$223,3,FALSE)</f>
        <v>10.331280048993833</v>
      </c>
      <c r="D63" s="35">
        <f>VLOOKUP(D$2,tabel_consumer!$A$7:$F$223,3,FALSE)</f>
        <v>12.666463772742549</v>
      </c>
      <c r="E63" s="35">
        <f>VLOOKUP(E$2,tabel_consumer!$A$7:$F$223,3,FALSE)</f>
        <v>16.65207970509238</v>
      </c>
      <c r="F63" s="35">
        <f>VLOOKUP(F$2,tabel_consumer!$A$7:$F$223,3,FALSE)</f>
        <v>15.749565496883125</v>
      </c>
      <c r="G63" s="35">
        <f>VLOOKUP(G$2,tabel_consumer!$A$7:$F$223,3,FALSE)</f>
        <v>25.798360658341078</v>
      </c>
      <c r="H63" s="35">
        <f>VLOOKUP(H$2,tabel_consumer!$A$7:$F$223,3,FALSE)</f>
        <v>55.120205651936779</v>
      </c>
      <c r="I63" s="35">
        <f>VLOOKUP(I$2,tabel_consumer!$A$7:$F$223,3,FALSE)</f>
        <v>67.404339820098102</v>
      </c>
      <c r="J63" s="35">
        <f>VLOOKUP(J$2,tabel_consumer!$A$7:$F$223,3,FALSE)</f>
        <v>65.208368212052562</v>
      </c>
      <c r="K63" s="35">
        <f>VLOOKUP(K$2,tabel_consumer!$A$7:$F$223,3,FALSE)</f>
        <v>71.920371157362226</v>
      </c>
      <c r="L63" s="35">
        <f>VLOOKUP(L$2,tabel_consumer!$A$7:$F$223,3,FALSE)</f>
        <v>67.933652948791377</v>
      </c>
      <c r="M63" s="35">
        <f>VLOOKUP(M$2,tabel_consumer!$A$7:$F$223,3,FALSE)</f>
        <v>69.713862562076216</v>
      </c>
      <c r="N63" s="35">
        <f>VLOOKUP(N$2,tabel_consumer!$A$7:$F$223,3,FALSE)</f>
        <v>69.05401258905863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43758</v>
      </c>
      <c r="C92" s="33">
        <f t="shared" si="3"/>
        <v>43789</v>
      </c>
      <c r="D92" s="33">
        <f t="shared" si="3"/>
        <v>43819</v>
      </c>
      <c r="E92" s="33">
        <f t="shared" si="3"/>
        <v>43850</v>
      </c>
      <c r="F92" s="33">
        <f t="shared" si="3"/>
        <v>43881</v>
      </c>
      <c r="G92" s="33">
        <f t="shared" si="3"/>
        <v>43910</v>
      </c>
      <c r="H92" s="33">
        <f t="shared" si="3"/>
        <v>43941</v>
      </c>
      <c r="I92" s="33">
        <f t="shared" si="3"/>
        <v>43971</v>
      </c>
      <c r="J92" s="33">
        <f t="shared" si="3"/>
        <v>44002</v>
      </c>
      <c r="K92" s="33">
        <f t="shared" si="3"/>
        <v>44032</v>
      </c>
      <c r="L92" s="33">
        <f t="shared" si="3"/>
        <v>44063</v>
      </c>
      <c r="M92" s="33">
        <f t="shared" si="3"/>
        <v>44094</v>
      </c>
      <c r="N92" s="33">
        <f t="shared" si="3"/>
        <v>44124</v>
      </c>
    </row>
    <row r="93" spans="1:14" x14ac:dyDescent="0.3">
      <c r="A93" s="34" t="s">
        <v>4</v>
      </c>
      <c r="B93" s="35">
        <f>VLOOKUP(B$2,tabel_consumer!$A$7:$F$223,4,FALSE)</f>
        <v>-3.79</v>
      </c>
      <c r="C93" s="35">
        <f>VLOOKUP(C$2,tabel_consumer!$A$7:$F$223,4,FALSE)</f>
        <v>-4.1399999999999997</v>
      </c>
      <c r="D93" s="35">
        <f>VLOOKUP(D$2,tabel_consumer!$A$7:$F$223,4,FALSE)</f>
        <v>-5.31</v>
      </c>
      <c r="E93" s="35">
        <f>VLOOKUP(E$2,tabel_consumer!$A$7:$F$223,4,FALSE)</f>
        <v>-4.0999999999999996</v>
      </c>
      <c r="F93" s="35">
        <f>VLOOKUP(F$2,tabel_consumer!$A$7:$F$223,4,FALSE)</f>
        <v>0.53</v>
      </c>
      <c r="G93" s="35">
        <f>VLOOKUP(G$2,tabel_consumer!$A$7:$F$223,4,FALSE)</f>
        <v>-4.26</v>
      </c>
      <c r="H93" s="35">
        <f>VLOOKUP(H$2,tabel_consumer!$A$7:$F$223,4,FALSE)</f>
        <v>-13.16</v>
      </c>
      <c r="I93" s="35">
        <f>VLOOKUP(I$2,tabel_consumer!$A$7:$F$223,4,FALSE)</f>
        <v>-3.32</v>
      </c>
      <c r="J93" s="35">
        <f>VLOOKUP(J$2,tabel_consumer!$A$7:$F$223,4,FALSE)</f>
        <v>-1.08</v>
      </c>
      <c r="K93" s="35">
        <f>VLOOKUP(K$2,tabel_consumer!$A$7:$F$223,4,FALSE)</f>
        <v>-1.02</v>
      </c>
      <c r="L93" s="35">
        <f>VLOOKUP(L$2,tabel_consumer!$A$7:$F$223,4,FALSE)</f>
        <v>-1.95</v>
      </c>
      <c r="M93" s="35">
        <f>VLOOKUP(M$2,tabel_consumer!$A$7:$F$223,4,FALSE)</f>
        <v>1.2</v>
      </c>
      <c r="N93" s="35">
        <f>VLOOKUP(N$2,tabel_consumer!$A$7:$F$223,4,FALSE)</f>
        <v>-1.58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43758</v>
      </c>
      <c r="C122" s="33">
        <f t="shared" si="4"/>
        <v>43789</v>
      </c>
      <c r="D122" s="33">
        <f t="shared" si="4"/>
        <v>43819</v>
      </c>
      <c r="E122" s="33">
        <f t="shared" si="4"/>
        <v>43850</v>
      </c>
      <c r="F122" s="33">
        <f t="shared" si="4"/>
        <v>43881</v>
      </c>
      <c r="G122" s="33">
        <f t="shared" si="4"/>
        <v>43910</v>
      </c>
      <c r="H122" s="33">
        <f t="shared" si="4"/>
        <v>43941</v>
      </c>
      <c r="I122" s="33">
        <f t="shared" si="4"/>
        <v>43971</v>
      </c>
      <c r="J122" s="33">
        <f t="shared" si="4"/>
        <v>44002</v>
      </c>
      <c r="K122" s="33">
        <f t="shared" si="4"/>
        <v>44032</v>
      </c>
      <c r="L122" s="33">
        <f t="shared" si="4"/>
        <v>44063</v>
      </c>
      <c r="M122" s="33">
        <f t="shared" si="4"/>
        <v>44094</v>
      </c>
      <c r="N122" s="33">
        <f t="shared" si="4"/>
        <v>44124</v>
      </c>
    </row>
    <row r="123" spans="1:14" x14ac:dyDescent="0.3">
      <c r="A123" s="34" t="s">
        <v>5</v>
      </c>
      <c r="B123" s="35">
        <f>VLOOKUP(B$2,tabel_consumer!$A$7:$F$223,5,FALSE)</f>
        <v>-20.58</v>
      </c>
      <c r="C123" s="35">
        <f>VLOOKUP(C$2,tabel_consumer!$A$7:$F$223,5,FALSE)</f>
        <v>-17.600000000000001</v>
      </c>
      <c r="D123" s="35">
        <f>VLOOKUP(D$2,tabel_consumer!$A$7:$F$223,5,FALSE)</f>
        <v>-20.07</v>
      </c>
      <c r="E123" s="35">
        <f>VLOOKUP(E$2,tabel_consumer!$A$7:$F$223,5,FALSE)</f>
        <v>-10.88</v>
      </c>
      <c r="F123" s="35">
        <f>VLOOKUP(F$2,tabel_consumer!$A$7:$F$223,5,FALSE)</f>
        <v>-17.5</v>
      </c>
      <c r="G123" s="35">
        <f>VLOOKUP(G$2,tabel_consumer!$A$7:$F$223,5,FALSE)</f>
        <v>-21.8</v>
      </c>
      <c r="H123" s="35">
        <f>VLOOKUP(H$2,tabel_consumer!$A$7:$F$223,5,FALSE)</f>
        <v>-21</v>
      </c>
      <c r="I123" s="35">
        <f>VLOOKUP(I$2,tabel_consumer!$A$7:$F$223,5,FALSE)</f>
        <v>-15.99</v>
      </c>
      <c r="J123" s="35">
        <f>VLOOKUP(J$2,tabel_consumer!$A$7:$F$223,5,FALSE)</f>
        <v>-10.039999999999999</v>
      </c>
      <c r="K123" s="35">
        <f>VLOOKUP(K$2,tabel_consumer!$A$7:$F$223,5,FALSE)</f>
        <v>-0.81</v>
      </c>
      <c r="L123" s="35">
        <f>VLOOKUP(L$2,tabel_consumer!$A$7:$F$223,5,FALSE)</f>
        <v>-4.78</v>
      </c>
      <c r="M123" s="35">
        <f>VLOOKUP(M$2,tabel_consumer!$A$7:$F$223,5,FALSE)</f>
        <v>4.4400000000000004</v>
      </c>
      <c r="N123" s="35">
        <f>VLOOKUP(N$2,tabel_consumer!$A$7:$F$223,5,FALSE)</f>
        <v>-8.2200000000000006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AO25"/>
  <sheetViews>
    <sheetView zoomScale="80" zoomScaleNormal="8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AK26" sqref="AK26"/>
    </sheetView>
  </sheetViews>
  <sheetFormatPr baseColWidth="10" defaultColWidth="9.109375" defaultRowHeight="14.4" x14ac:dyDescent="0.3"/>
  <cols>
    <col min="1" max="1" width="30.44140625" style="43" customWidth="1"/>
    <col min="2" max="23" width="8.6640625" style="43" customWidth="1"/>
    <col min="24" max="24" width="8.6640625" style="49" customWidth="1"/>
    <col min="25" max="41" width="8.6640625" style="43" customWidth="1"/>
    <col min="42" max="16384" width="9.109375" style="43"/>
  </cols>
  <sheetData>
    <row r="1" spans="1:41" ht="15.6" x14ac:dyDescent="0.3">
      <c r="A1" s="46" t="s">
        <v>51</v>
      </c>
    </row>
    <row r="2" spans="1:41" x14ac:dyDescent="0.3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4" t="s">
        <v>53</v>
      </c>
      <c r="T2" s="50"/>
      <c r="U2" s="50"/>
      <c r="V2" s="50"/>
      <c r="W2" s="50"/>
      <c r="Y2" s="74" t="s">
        <v>54</v>
      </c>
      <c r="Z2" s="50"/>
      <c r="AA2" s="50"/>
      <c r="AB2" s="50"/>
      <c r="AC2" s="50"/>
      <c r="AE2" s="78" t="s">
        <v>55</v>
      </c>
      <c r="AF2" s="50"/>
      <c r="AG2" s="50"/>
      <c r="AH2" s="50"/>
      <c r="AI2" s="50"/>
      <c r="AK2" s="87" t="s">
        <v>56</v>
      </c>
      <c r="AL2" s="50"/>
      <c r="AM2" s="50"/>
      <c r="AN2" s="50"/>
      <c r="AO2" s="50"/>
    </row>
    <row r="3" spans="1:41" ht="15.6" x14ac:dyDescent="0.3">
      <c r="A3" s="45" t="s">
        <v>46</v>
      </c>
      <c r="B3" s="82" t="s">
        <v>45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spans="1:41" x14ac:dyDescent="0.3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  <c r="Y4" s="51">
        <v>0.67441860465116277</v>
      </c>
      <c r="Z4" s="50"/>
      <c r="AA4" s="50"/>
      <c r="AB4" s="50"/>
      <c r="AC4" s="50"/>
      <c r="AE4" s="51">
        <v>0.71937321937321941</v>
      </c>
      <c r="AF4" s="50"/>
      <c r="AG4" s="50"/>
      <c r="AH4" s="50"/>
      <c r="AI4" s="50"/>
      <c r="AK4" s="51">
        <v>0.72408759124087596</v>
      </c>
      <c r="AL4" s="50"/>
      <c r="AM4" s="50"/>
      <c r="AN4" s="50"/>
      <c r="AO4" s="50"/>
    </row>
    <row r="5" spans="1:41" x14ac:dyDescent="0.3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  <c r="Y5" s="51">
        <v>8.4815321477428179E-2</v>
      </c>
      <c r="Z5" s="50"/>
      <c r="AA5" s="50"/>
      <c r="AB5" s="50"/>
      <c r="AC5" s="50"/>
      <c r="AE5" s="51">
        <v>7.2649572649572655E-2</v>
      </c>
      <c r="AF5" s="50"/>
      <c r="AG5" s="50"/>
      <c r="AH5" s="50"/>
      <c r="AI5" s="50"/>
      <c r="AK5" s="51">
        <v>6.8613138686131392E-2</v>
      </c>
      <c r="AL5" s="50"/>
      <c r="AM5" s="50"/>
      <c r="AN5" s="50"/>
      <c r="AO5" s="50"/>
    </row>
    <row r="6" spans="1:41" x14ac:dyDescent="0.3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  <c r="Y6" s="51">
        <v>0.15731874145006841</v>
      </c>
      <c r="Z6" s="50"/>
      <c r="AA6" s="50"/>
      <c r="AB6" s="50"/>
      <c r="AC6" s="50"/>
      <c r="AE6" s="51">
        <v>0.12108262108262108</v>
      </c>
      <c r="AF6" s="50"/>
      <c r="AG6" s="50"/>
      <c r="AH6" s="50"/>
      <c r="AI6" s="50"/>
      <c r="AK6" s="51">
        <v>0.11678832116788321</v>
      </c>
      <c r="AL6" s="50"/>
      <c r="AM6" s="50"/>
      <c r="AN6" s="50"/>
      <c r="AO6" s="50"/>
    </row>
    <row r="7" spans="1:41" x14ac:dyDescent="0.3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  <c r="Y7" s="51">
        <v>5.1983584131326949E-2</v>
      </c>
      <c r="Z7" s="50"/>
      <c r="AA7" s="50"/>
      <c r="AB7" s="50"/>
      <c r="AC7" s="50"/>
      <c r="AE7" s="51">
        <v>4.5584045584045586E-2</v>
      </c>
      <c r="AF7" s="50"/>
      <c r="AG7" s="50"/>
      <c r="AH7" s="50"/>
      <c r="AI7" s="50"/>
      <c r="AK7" s="51">
        <v>6.4233576642335768E-2</v>
      </c>
      <c r="AL7" s="50"/>
      <c r="AM7" s="50"/>
      <c r="AN7" s="50"/>
      <c r="AO7" s="50"/>
    </row>
    <row r="8" spans="1:41" x14ac:dyDescent="0.3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  <c r="Y8" s="51">
        <v>3.1463748290013679E-2</v>
      </c>
      <c r="Z8" s="50"/>
      <c r="AA8" s="50"/>
      <c r="AB8" s="50"/>
      <c r="AC8" s="50"/>
      <c r="AE8" s="51">
        <v>4.1310541310541307E-2</v>
      </c>
      <c r="AF8" s="50"/>
      <c r="AG8" s="50"/>
      <c r="AH8" s="50"/>
      <c r="AI8" s="50"/>
      <c r="AK8" s="51">
        <v>2.6277372262773723E-2</v>
      </c>
      <c r="AL8" s="50"/>
      <c r="AM8" s="50"/>
      <c r="AN8" s="50"/>
      <c r="AO8" s="50"/>
    </row>
    <row r="9" spans="1:41" x14ac:dyDescent="0.3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  <c r="Y9" s="51">
        <v>1</v>
      </c>
      <c r="Z9" s="50"/>
      <c r="AA9" s="50"/>
      <c r="AB9" s="50"/>
      <c r="AC9" s="50"/>
      <c r="AE9" s="51">
        <v>1</v>
      </c>
      <c r="AF9" s="50"/>
      <c r="AG9" s="50"/>
      <c r="AH9" s="50"/>
      <c r="AI9" s="50"/>
      <c r="AK9" s="51">
        <v>1</v>
      </c>
      <c r="AL9" s="50"/>
      <c r="AM9" s="50"/>
      <c r="AN9" s="50"/>
      <c r="AO9" s="50"/>
    </row>
    <row r="10" spans="1:41" x14ac:dyDescent="0.3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  <c r="Y10" s="52"/>
      <c r="Z10" s="50"/>
      <c r="AA10" s="50"/>
      <c r="AB10" s="50"/>
      <c r="AC10" s="50"/>
      <c r="AE10" s="52"/>
      <c r="AF10" s="50"/>
      <c r="AG10" s="50"/>
      <c r="AH10" s="50"/>
      <c r="AI10" s="50"/>
      <c r="AK10" s="52"/>
      <c r="AL10" s="50"/>
      <c r="AM10" s="50"/>
      <c r="AN10" s="50"/>
      <c r="AO10" s="50"/>
    </row>
    <row r="11" spans="1:41" ht="15.6" x14ac:dyDescent="0.3">
      <c r="A11" s="47" t="s">
        <v>44</v>
      </c>
      <c r="B11" s="82" t="s">
        <v>43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</row>
    <row r="12" spans="1:41" x14ac:dyDescent="0.3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  <c r="Y12" s="51">
        <v>0.13269493844049249</v>
      </c>
      <c r="Z12" s="50"/>
      <c r="AA12" s="50"/>
      <c r="AB12" s="50"/>
      <c r="AC12" s="50"/>
      <c r="AE12" s="51">
        <v>0.1752136752136752</v>
      </c>
      <c r="AF12" s="50"/>
      <c r="AG12" s="50"/>
      <c r="AH12" s="50"/>
      <c r="AI12" s="50"/>
      <c r="AK12" s="51">
        <v>0.13576642335766423</v>
      </c>
      <c r="AL12" s="50"/>
      <c r="AM12" s="50"/>
      <c r="AN12" s="50"/>
      <c r="AO12" s="50"/>
    </row>
    <row r="13" spans="1:41" x14ac:dyDescent="0.3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  <c r="Y13" s="51">
        <v>0.2188782489740082</v>
      </c>
      <c r="Z13" s="50"/>
      <c r="AA13" s="50"/>
      <c r="AB13" s="50"/>
      <c r="AC13" s="50"/>
      <c r="AE13" s="51">
        <v>0.21082621082621084</v>
      </c>
      <c r="AF13" s="50"/>
      <c r="AG13" s="50"/>
      <c r="AH13" s="50"/>
      <c r="AI13" s="50"/>
      <c r="AK13" s="51">
        <v>0.1854014598540146</v>
      </c>
      <c r="AL13" s="50"/>
      <c r="AM13" s="50"/>
      <c r="AN13" s="50"/>
      <c r="AO13" s="50"/>
    </row>
    <row r="14" spans="1:41" x14ac:dyDescent="0.3">
      <c r="A14" s="43" t="s">
        <v>48</v>
      </c>
      <c r="B14" s="81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  <c r="Y14" s="51">
        <v>0.23392612859097128</v>
      </c>
      <c r="Z14" s="50"/>
      <c r="AA14" s="50"/>
      <c r="AB14" s="50"/>
      <c r="AC14" s="50"/>
      <c r="AE14" s="51">
        <v>0.19658119658119658</v>
      </c>
      <c r="AF14" s="50"/>
      <c r="AG14" s="50"/>
      <c r="AH14" s="50"/>
      <c r="AI14" s="50"/>
      <c r="AK14" s="51">
        <v>0.21459854014598539</v>
      </c>
      <c r="AL14" s="50"/>
      <c r="AM14" s="50"/>
      <c r="AN14" s="50"/>
      <c r="AO14" s="50"/>
    </row>
    <row r="15" spans="1:41" x14ac:dyDescent="0.3">
      <c r="A15" s="43" t="s">
        <v>49</v>
      </c>
      <c r="B15" s="81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  <c r="Y15" s="51">
        <v>0.41450068399452805</v>
      </c>
      <c r="Z15" s="50"/>
      <c r="AA15" s="50"/>
      <c r="AB15" s="50"/>
      <c r="AC15" s="50"/>
      <c r="AE15" s="51">
        <v>0.41737891737891736</v>
      </c>
      <c r="AF15" s="50"/>
      <c r="AG15" s="50"/>
      <c r="AH15" s="50"/>
      <c r="AI15" s="50"/>
      <c r="AK15" s="51">
        <v>0.46423357664233578</v>
      </c>
      <c r="AL15" s="50"/>
      <c r="AM15" s="50"/>
      <c r="AN15" s="50"/>
      <c r="AO15" s="50"/>
    </row>
    <row r="16" spans="1:41" x14ac:dyDescent="0.3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  <c r="Y16" s="51">
        <v>1</v>
      </c>
      <c r="Z16" s="50"/>
      <c r="AA16" s="50"/>
      <c r="AB16" s="50"/>
      <c r="AC16" s="50"/>
      <c r="AE16" s="51">
        <v>1</v>
      </c>
      <c r="AF16" s="50"/>
      <c r="AG16" s="50"/>
      <c r="AH16" s="50"/>
      <c r="AI16" s="50"/>
      <c r="AK16" s="51">
        <v>1</v>
      </c>
      <c r="AL16" s="50"/>
      <c r="AM16" s="50"/>
      <c r="AN16" s="50"/>
      <c r="AO16" s="50"/>
    </row>
    <row r="17" spans="1:41" x14ac:dyDescent="0.3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  <c r="Y17" s="50"/>
      <c r="Z17" s="50"/>
      <c r="AA17" s="50"/>
      <c r="AB17" s="50"/>
      <c r="AC17" s="50"/>
      <c r="AE17" s="50"/>
      <c r="AF17" s="50"/>
      <c r="AG17" s="50"/>
      <c r="AH17" s="50"/>
      <c r="AI17" s="50"/>
      <c r="AK17" s="50"/>
      <c r="AL17" s="50"/>
      <c r="AM17" s="50"/>
      <c r="AN17" s="50"/>
      <c r="AO17" s="50"/>
    </row>
    <row r="18" spans="1:41" x14ac:dyDescent="0.3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  <c r="Y18" s="48"/>
      <c r="Z18" s="49"/>
      <c r="AA18" s="49"/>
      <c r="AB18" s="49"/>
      <c r="AC18" s="49"/>
      <c r="AD18" s="49"/>
      <c r="AE18" s="48"/>
      <c r="AF18" s="49"/>
      <c r="AG18" s="49"/>
      <c r="AH18" s="49"/>
      <c r="AI18" s="49"/>
      <c r="AJ18" s="49"/>
      <c r="AK18" s="48"/>
      <c r="AL18" s="49"/>
      <c r="AM18" s="49"/>
      <c r="AN18" s="49"/>
      <c r="AO18" s="49"/>
    </row>
    <row r="19" spans="1:41" ht="32.25" customHeight="1" x14ac:dyDescent="0.3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  <c r="X19" s="75"/>
      <c r="Y19" s="53" t="s">
        <v>39</v>
      </c>
      <c r="Z19" s="53" t="s">
        <v>38</v>
      </c>
      <c r="AA19" s="53" t="s">
        <v>48</v>
      </c>
      <c r="AB19" s="53" t="s">
        <v>49</v>
      </c>
      <c r="AC19" s="53" t="s">
        <v>32</v>
      </c>
      <c r="AE19" s="53" t="s">
        <v>39</v>
      </c>
      <c r="AF19" s="53" t="s">
        <v>38</v>
      </c>
      <c r="AG19" s="53" t="s">
        <v>48</v>
      </c>
      <c r="AH19" s="53" t="s">
        <v>49</v>
      </c>
      <c r="AI19" s="53" t="s">
        <v>32</v>
      </c>
      <c r="AK19" s="53" t="s">
        <v>39</v>
      </c>
      <c r="AL19" s="53" t="s">
        <v>38</v>
      </c>
      <c r="AM19" s="53" t="s">
        <v>48</v>
      </c>
      <c r="AN19" s="53" t="s">
        <v>49</v>
      </c>
      <c r="AO19" s="53" t="s">
        <v>32</v>
      </c>
    </row>
    <row r="20" spans="1:41" x14ac:dyDescent="0.3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  <c r="X20" s="76"/>
      <c r="Y20" s="51">
        <v>9.2178342385467488E-2</v>
      </c>
      <c r="Z20" s="51">
        <v>0.14118260762834076</v>
      </c>
      <c r="AA20" s="55">
        <v>0.13105649145417164</v>
      </c>
      <c r="AB20" s="56">
        <v>0.31378686059713407</v>
      </c>
      <c r="AC20" s="51">
        <v>0.67820430206511395</v>
      </c>
      <c r="AE20" s="51">
        <v>0.11538461538461539</v>
      </c>
      <c r="AF20" s="51">
        <v>0.13247863247863248</v>
      </c>
      <c r="AG20" s="55">
        <v>0.14245014245014245</v>
      </c>
      <c r="AH20" s="56">
        <v>0.32905982905982906</v>
      </c>
      <c r="AI20" s="51">
        <v>0.71937321937321941</v>
      </c>
      <c r="AK20" s="51">
        <v>8.4671532846715331E-2</v>
      </c>
      <c r="AL20" s="51">
        <v>0.11824817518248175</v>
      </c>
      <c r="AM20" s="55">
        <v>0.14306569343065692</v>
      </c>
      <c r="AN20" s="56">
        <v>0.37810218978102189</v>
      </c>
      <c r="AO20" s="51">
        <v>0.72408759124087596</v>
      </c>
    </row>
    <row r="21" spans="1:41" x14ac:dyDescent="0.3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  <c r="X21" s="76"/>
      <c r="Y21" s="51">
        <v>1.5986989474976218E-2</v>
      </c>
      <c r="Z21" s="51">
        <v>1.5557396667587223E-2</v>
      </c>
      <c r="AA21" s="59">
        <v>2.9028199699285034E-2</v>
      </c>
      <c r="AB21" s="60">
        <v>2.5253920034367418E-2</v>
      </c>
      <c r="AC21" s="51">
        <v>8.5826505876215903E-2</v>
      </c>
      <c r="AE21" s="51">
        <v>1.5669515669515671E-2</v>
      </c>
      <c r="AF21" s="51">
        <v>1.8518518518518517E-2</v>
      </c>
      <c r="AG21" s="59">
        <v>1.282051282051282E-2</v>
      </c>
      <c r="AH21" s="60">
        <v>2.564102564102564E-2</v>
      </c>
      <c r="AI21" s="51">
        <v>7.2649572649572655E-2</v>
      </c>
      <c r="AK21" s="51">
        <v>1.0218978102189781E-2</v>
      </c>
      <c r="AL21" s="51">
        <v>1.8978102189781021E-2</v>
      </c>
      <c r="AM21" s="59">
        <v>1.6058394160583942E-2</v>
      </c>
      <c r="AN21" s="60">
        <v>2.3357664233576641E-2</v>
      </c>
      <c r="AO21" s="51">
        <v>6.8613138686131392E-2</v>
      </c>
    </row>
    <row r="22" spans="1:41" x14ac:dyDescent="0.3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  <c r="X22" s="76"/>
      <c r="Y22" s="55">
        <v>1.6723434287643068E-2</v>
      </c>
      <c r="Z22" s="56">
        <v>4.2989965939427416E-2</v>
      </c>
      <c r="AA22" s="51">
        <v>4.5260670778483524E-2</v>
      </c>
      <c r="AB22" s="51">
        <v>4.3971892356316537E-2</v>
      </c>
      <c r="AC22" s="51">
        <v>0.14894596336187055</v>
      </c>
      <c r="AE22" s="55">
        <v>2.564102564102564E-2</v>
      </c>
      <c r="AF22" s="56">
        <v>3.8461538461538464E-2</v>
      </c>
      <c r="AG22" s="51">
        <v>1.5669515669515671E-2</v>
      </c>
      <c r="AH22" s="51">
        <v>4.1310541310541307E-2</v>
      </c>
      <c r="AI22" s="51">
        <v>0.12108262108262108</v>
      </c>
      <c r="AK22" s="55">
        <v>2.3357664233576641E-2</v>
      </c>
      <c r="AL22" s="56">
        <v>2.1897810218978103E-2</v>
      </c>
      <c r="AM22" s="51">
        <v>2.9197080291970802E-2</v>
      </c>
      <c r="AN22" s="51">
        <v>4.2335766423357665E-2</v>
      </c>
      <c r="AO22" s="51">
        <v>0.11678832116788321</v>
      </c>
    </row>
    <row r="23" spans="1:41" x14ac:dyDescent="0.3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  <c r="X23" s="76"/>
      <c r="Y23" s="57">
        <v>6.3211513087238023E-3</v>
      </c>
      <c r="Z23" s="58">
        <v>1.3900395839086808E-2</v>
      </c>
      <c r="AA23" s="51">
        <v>2.0896621559421884E-2</v>
      </c>
      <c r="AB23" s="51">
        <v>1.227408021111418E-2</v>
      </c>
      <c r="AC23" s="51">
        <v>5.3392248918346673E-2</v>
      </c>
      <c r="AE23" s="57">
        <v>7.1225071225071226E-3</v>
      </c>
      <c r="AF23" s="58">
        <v>9.9715099715099714E-3</v>
      </c>
      <c r="AG23" s="51">
        <v>1.282051282051282E-2</v>
      </c>
      <c r="AH23" s="51">
        <v>1.5669515669515671E-2</v>
      </c>
      <c r="AI23" s="51">
        <v>4.5584045584045586E-2</v>
      </c>
      <c r="AK23" s="57">
        <v>1.167883211678832E-2</v>
      </c>
      <c r="AL23" s="58">
        <v>1.7518248175182483E-2</v>
      </c>
      <c r="AM23" s="51">
        <v>2.0437956204379562E-2</v>
      </c>
      <c r="AN23" s="51">
        <v>1.4598540145985401E-2</v>
      </c>
      <c r="AO23" s="51">
        <v>6.4233576642335768E-2</v>
      </c>
    </row>
    <row r="24" spans="1:41" x14ac:dyDescent="0.3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  <c r="X24" s="76"/>
      <c r="Y24" s="59">
        <v>8.6532265488354944E-3</v>
      </c>
      <c r="Z24" s="60">
        <v>1.1108042591058331E-2</v>
      </c>
      <c r="AA24" s="51">
        <v>1.0432968179447052E-2</v>
      </c>
      <c r="AB24" s="51">
        <v>3.4367424591119694E-3</v>
      </c>
      <c r="AC24" s="51">
        <v>3.3630979778452849E-2</v>
      </c>
      <c r="AE24" s="59">
        <v>1.1396011396011397E-2</v>
      </c>
      <c r="AF24" s="60">
        <v>1.1396011396011397E-2</v>
      </c>
      <c r="AG24" s="51">
        <v>1.282051282051282E-2</v>
      </c>
      <c r="AH24" s="51">
        <v>5.6980056980056983E-3</v>
      </c>
      <c r="AI24" s="51">
        <v>4.1310541310541307E-2</v>
      </c>
      <c r="AK24" s="59">
        <v>5.8394160583941602E-3</v>
      </c>
      <c r="AL24" s="60">
        <v>8.7591240875912416E-3</v>
      </c>
      <c r="AM24" s="51">
        <v>5.8394160583941602E-3</v>
      </c>
      <c r="AN24" s="51">
        <v>5.8394160583941602E-3</v>
      </c>
      <c r="AO24" s="51">
        <v>2.6277372262773723E-2</v>
      </c>
    </row>
    <row r="25" spans="1:41" x14ac:dyDescent="0.3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  <c r="X25" s="77"/>
      <c r="Y25" s="54">
        <v>0.13986314400564606</v>
      </c>
      <c r="Z25" s="54">
        <v>0.22473840866550054</v>
      </c>
      <c r="AA25" s="54">
        <v>0.23667495167080915</v>
      </c>
      <c r="AB25" s="54">
        <v>0.39872349565804416</v>
      </c>
      <c r="AC25" s="54">
        <v>1</v>
      </c>
      <c r="AE25" s="54">
        <v>0.1752136752136752</v>
      </c>
      <c r="AF25" s="54">
        <v>0.21082621082621084</v>
      </c>
      <c r="AG25" s="54">
        <v>0.19658119658119658</v>
      </c>
      <c r="AH25" s="54">
        <v>0.41737891737891736</v>
      </c>
      <c r="AI25" s="54">
        <v>1</v>
      </c>
      <c r="AK25" s="54">
        <v>0.13576642335766423</v>
      </c>
      <c r="AL25" s="54">
        <v>0.1854014598540146</v>
      </c>
      <c r="AM25" s="54">
        <v>0.21459854014598539</v>
      </c>
      <c r="AN25" s="54">
        <v>0.46423357664233578</v>
      </c>
      <c r="AO25" s="54">
        <v>1</v>
      </c>
    </row>
  </sheetData>
  <mergeCells count="3">
    <mergeCell ref="B14:B15"/>
    <mergeCell ref="B3:AO3"/>
    <mergeCell ref="B11:AO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2020-10-26T11:51:11Z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