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M:\12000-Relais_sociaux\4_Publication_Annuaires\Stat_RSU_2020\RSU_Profil_2020\TAB_211-à-2110_DUS_2020_oco_ok_oco\"/>
    </mc:Choice>
  </mc:AlternateContent>
  <xr:revisionPtr revIDLastSave="0" documentId="13_ncr:1_{9249373B-A654-47DD-8C03-CEE9A07D2467}" xr6:coauthVersionLast="47" xr6:coauthVersionMax="47" xr10:uidLastSave="{00000000-0000-0000-0000-000000000000}"/>
  <bookViews>
    <workbookView xWindow="-120" yWindow="-120" windowWidth="29040" windowHeight="15840" tabRatio="888" xr2:uid="{00000000-000D-0000-FFFF-FFFF00000000}"/>
  </bookViews>
  <sheets>
    <sheet name="TAB-2.1.1_2020_Web" sheetId="41" r:id="rId1"/>
    <sheet name="TAB-2.1.2_2020_Web" sheetId="42" r:id="rId2"/>
    <sheet name="TAB-2.1.3_2020_Web" sheetId="43" r:id="rId3"/>
    <sheet name="TAB-2.1.4_2020_Web" sheetId="44" r:id="rId4"/>
    <sheet name="TAB-2.1.5_2020_Web" sheetId="45" r:id="rId5"/>
    <sheet name="TAB-2.1.6_2020_Web" sheetId="46" r:id="rId6"/>
    <sheet name="TAB-2.1.7_2020_Web" sheetId="47" r:id="rId7"/>
    <sheet name="TAB-2.1.8_2020_Web" sheetId="48" r:id="rId8"/>
    <sheet name="TAB-2.1.9_2020_Web" sheetId="49" r:id="rId9"/>
    <sheet name="TAB-2.1.10_2020_Web" sheetId="5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9">#REF!</definedName>
    <definedName name="Profil_2017_qly" localSheetId="2">#REF!</definedName>
    <definedName name="Profil_2017_qly" localSheetId="3">#REF!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 name="Profil_2018_qly" localSheetId="0">#REF!</definedName>
    <definedName name="Profil_2018_qly" localSheetId="9">#REF!</definedName>
    <definedName name="Profil_2018_qly" localSheetId="1">#REF!</definedName>
    <definedName name="Profil_2018_qly" localSheetId="2">#REF!</definedName>
    <definedName name="Profil_2018_qly" localSheetId="3">#REF!</definedName>
    <definedName name="Profil_2018_qly" localSheetId="4">#REF!</definedName>
    <definedName name="Profil_2018_qly" localSheetId="5">#REF!</definedName>
    <definedName name="Profil_2018_qly" localSheetId="6">#REF!</definedName>
    <definedName name="Profil_2018_qly" localSheetId="7">#REF!</definedName>
    <definedName name="Profil_2018_qly" localSheetId="8">#REF!</definedName>
    <definedName name="Profil_2018_qly">#REF!</definedName>
    <definedName name="Profil_2018_qty" localSheetId="0">#REF!</definedName>
    <definedName name="Profil_2018_qty" localSheetId="9">#REF!</definedName>
    <definedName name="Profil_2018_qty" localSheetId="1">#REF!</definedName>
    <definedName name="Profil_2018_qty" localSheetId="2">#REF!</definedName>
    <definedName name="Profil_2018_qty" localSheetId="3">#REF!</definedName>
    <definedName name="Profil_2018_qty" localSheetId="4">#REF!</definedName>
    <definedName name="Profil_2018_qty" localSheetId="5">#REF!</definedName>
    <definedName name="Profil_2018_qty" localSheetId="6">#REF!</definedName>
    <definedName name="Profil_2018_qty" localSheetId="7">#REF!</definedName>
    <definedName name="Profil_2018_qty" localSheetId="8">#REF!</definedName>
    <definedName name="Profil_2018_qty">#REF!</definedName>
    <definedName name="Profil_2019_qly" localSheetId="3">#REF!</definedName>
    <definedName name="Profil_2019_qly">#REF!</definedName>
    <definedName name="Profil_2019_qty" localSheetId="3">#REF!</definedName>
    <definedName name="Profil_2019_qty">#REF!</definedName>
    <definedName name="Profil_2020_qly" localSheetId="9">#REF!</definedName>
    <definedName name="Profil_2020_qly" localSheetId="1">#REF!</definedName>
    <definedName name="Profil_2020_qly" localSheetId="2">#REF!</definedName>
    <definedName name="Profil_2020_qly" localSheetId="3">#REF!</definedName>
    <definedName name="Profil_2020_qly" localSheetId="4">#REF!</definedName>
    <definedName name="Profil_2020_qly" localSheetId="5">#REF!</definedName>
    <definedName name="Profil_2020_qly" localSheetId="6">#REF!</definedName>
    <definedName name="Profil_2020_qly" localSheetId="7">#REF!</definedName>
    <definedName name="Profil_2020_qly" localSheetId="8">#REF!</definedName>
    <definedName name="Profil_2020_qly">#REF!</definedName>
    <definedName name="toto" localSheetId="3">#REF!</definedName>
    <definedName name="toto">#REF!</definedName>
    <definedName name="toto2" localSheetId="3">#REF!</definedName>
    <definedName name="toto2">#REF!</definedName>
    <definedName name="toto3" localSheetId="3">#REF!</definedName>
    <definedName name="toto3">#REF!</definedName>
    <definedName name="toto4" localSheetId="3">#REF!</definedName>
    <definedName name="toto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50" l="1"/>
  <c r="J48" i="50"/>
  <c r="J45" i="50"/>
  <c r="J44" i="50" s="1"/>
  <c r="I44" i="50"/>
  <c r="H44" i="50"/>
  <c r="G44" i="50"/>
  <c r="F44" i="50"/>
  <c r="E44" i="50"/>
  <c r="D44" i="50"/>
  <c r="C44" i="50"/>
  <c r="J42" i="50"/>
  <c r="I40" i="50"/>
  <c r="F40" i="50"/>
  <c r="E40" i="50"/>
  <c r="D40" i="50"/>
  <c r="C40" i="50"/>
  <c r="J39" i="50"/>
  <c r="J40" i="50" s="1"/>
  <c r="J38" i="50"/>
  <c r="I38" i="50"/>
  <c r="F38" i="50"/>
  <c r="E38" i="50"/>
  <c r="D38" i="50"/>
  <c r="C38" i="50"/>
  <c r="J37" i="50"/>
  <c r="I36" i="50"/>
  <c r="F36" i="50"/>
  <c r="E36" i="50"/>
  <c r="D36" i="50"/>
  <c r="C36" i="50"/>
  <c r="J35" i="50"/>
  <c r="J36" i="50" s="1"/>
  <c r="I34" i="50"/>
  <c r="F34" i="50"/>
  <c r="E34" i="50"/>
  <c r="D34" i="50"/>
  <c r="C34" i="50"/>
  <c r="J33" i="50"/>
  <c r="J34" i="50" s="1"/>
  <c r="I32" i="50"/>
  <c r="F32" i="50"/>
  <c r="E32" i="50"/>
  <c r="D32" i="50"/>
  <c r="C32" i="50"/>
  <c r="J31" i="50"/>
  <c r="J32" i="50" s="1"/>
  <c r="J30" i="50"/>
  <c r="I30" i="50"/>
  <c r="F30" i="50"/>
  <c r="E30" i="50"/>
  <c r="D30" i="50"/>
  <c r="C30" i="50"/>
  <c r="J29" i="50"/>
  <c r="J28" i="50"/>
  <c r="I28" i="50"/>
  <c r="F28" i="50"/>
  <c r="E28" i="50"/>
  <c r="D28" i="50"/>
  <c r="C28" i="50"/>
  <c r="J27" i="50"/>
  <c r="I26" i="50"/>
  <c r="F26" i="50"/>
  <c r="E26" i="50"/>
  <c r="D26" i="50"/>
  <c r="C26" i="50"/>
  <c r="J25" i="50"/>
  <c r="J26" i="50" s="1"/>
  <c r="I24" i="50"/>
  <c r="F24" i="50"/>
  <c r="E24" i="50"/>
  <c r="D24" i="50"/>
  <c r="C24" i="50"/>
  <c r="J23" i="50"/>
  <c r="J24" i="50" s="1"/>
  <c r="J22" i="50"/>
  <c r="I22" i="50"/>
  <c r="F22" i="50"/>
  <c r="E22" i="50"/>
  <c r="D22" i="50"/>
  <c r="C22" i="50"/>
  <c r="J21" i="50"/>
  <c r="I20" i="50"/>
  <c r="F20" i="50"/>
  <c r="E20" i="50"/>
  <c r="D20" i="50"/>
  <c r="C20" i="50"/>
  <c r="J19" i="50"/>
  <c r="J20" i="50" s="1"/>
  <c r="I18" i="50"/>
  <c r="F18" i="50"/>
  <c r="E18" i="50"/>
  <c r="D18" i="50"/>
  <c r="C18" i="50"/>
  <c r="J17" i="50"/>
  <c r="J18" i="50" s="1"/>
  <c r="I16" i="50"/>
  <c r="F16" i="50"/>
  <c r="E16" i="50"/>
  <c r="D16" i="50"/>
  <c r="C16" i="50"/>
  <c r="J15" i="50"/>
  <c r="J16" i="50" s="1"/>
  <c r="J14" i="50"/>
  <c r="I14" i="50"/>
  <c r="F14" i="50"/>
  <c r="E14" i="50"/>
  <c r="D14" i="50"/>
  <c r="C14" i="50"/>
  <c r="J13" i="50"/>
  <c r="J12" i="50"/>
  <c r="I12" i="50"/>
  <c r="F12" i="50"/>
  <c r="E12" i="50"/>
  <c r="D12" i="50"/>
  <c r="C12" i="50"/>
  <c r="J11" i="50"/>
  <c r="I10" i="50"/>
  <c r="F10" i="50"/>
  <c r="E10" i="50"/>
  <c r="D10" i="50"/>
  <c r="C10" i="50"/>
  <c r="J9" i="50"/>
  <c r="J10" i="50" s="1"/>
  <c r="I8" i="50"/>
  <c r="F8" i="50"/>
  <c r="E8" i="50"/>
  <c r="D8" i="50"/>
  <c r="C8" i="50"/>
  <c r="J7" i="50"/>
  <c r="J8" i="50" s="1"/>
  <c r="J6" i="50"/>
  <c r="I6" i="50"/>
  <c r="F6" i="50"/>
  <c r="E6" i="50"/>
  <c r="D6" i="50"/>
  <c r="C6" i="50"/>
  <c r="J5" i="50"/>
  <c r="J38" i="49"/>
  <c r="J37" i="49"/>
  <c r="J34" i="49"/>
  <c r="G33" i="49"/>
  <c r="F33" i="49"/>
  <c r="J32" i="49"/>
  <c r="F30" i="49"/>
  <c r="E30" i="49"/>
  <c r="I29" i="49"/>
  <c r="I30" i="49" s="1"/>
  <c r="G29" i="49"/>
  <c r="G30" i="49" s="1"/>
  <c r="F29" i="49"/>
  <c r="E29" i="49"/>
  <c r="E33" i="49" s="1"/>
  <c r="D29" i="49"/>
  <c r="D33" i="49" s="1"/>
  <c r="J27" i="49"/>
  <c r="J25" i="49"/>
  <c r="J23" i="49"/>
  <c r="J21" i="49"/>
  <c r="J19" i="49"/>
  <c r="J17" i="49"/>
  <c r="J15" i="49"/>
  <c r="J13" i="49"/>
  <c r="D12" i="49"/>
  <c r="J11" i="49"/>
  <c r="J9" i="49"/>
  <c r="J7" i="49"/>
  <c r="J29" i="49" s="1"/>
  <c r="J5" i="49"/>
  <c r="J32" i="48"/>
  <c r="J31" i="48"/>
  <c r="J28" i="48"/>
  <c r="H27" i="48"/>
  <c r="E27" i="48"/>
  <c r="D27" i="48"/>
  <c r="J26" i="48"/>
  <c r="I24" i="48"/>
  <c r="E24" i="48"/>
  <c r="I23" i="48"/>
  <c r="I27" i="48" s="1"/>
  <c r="G23" i="48"/>
  <c r="G22" i="48" s="1"/>
  <c r="F23" i="48"/>
  <c r="F16" i="48" s="1"/>
  <c r="E23" i="48"/>
  <c r="C23" i="48"/>
  <c r="C12" i="48" s="1"/>
  <c r="I22" i="48"/>
  <c r="E22" i="48"/>
  <c r="J21" i="48"/>
  <c r="I20" i="48"/>
  <c r="G20" i="48"/>
  <c r="E20" i="48"/>
  <c r="J19" i="48"/>
  <c r="I18" i="48"/>
  <c r="G18" i="48"/>
  <c r="F18" i="48"/>
  <c r="E18" i="48"/>
  <c r="J17" i="48"/>
  <c r="I16" i="48"/>
  <c r="G16" i="48"/>
  <c r="E16" i="48"/>
  <c r="J15" i="48"/>
  <c r="I14" i="48"/>
  <c r="F14" i="48"/>
  <c r="E14" i="48"/>
  <c r="C14" i="48"/>
  <c r="J13" i="48"/>
  <c r="I12" i="48"/>
  <c r="G12" i="48"/>
  <c r="E12" i="48"/>
  <c r="J11" i="48"/>
  <c r="J12" i="48" s="1"/>
  <c r="I10" i="48"/>
  <c r="G10" i="48"/>
  <c r="F10" i="48"/>
  <c r="E10" i="48"/>
  <c r="C10" i="48"/>
  <c r="J9" i="48"/>
  <c r="I8" i="48"/>
  <c r="G8" i="48"/>
  <c r="E8" i="48"/>
  <c r="J7" i="48"/>
  <c r="I6" i="48"/>
  <c r="G6" i="48"/>
  <c r="E6" i="48"/>
  <c r="C6" i="48"/>
  <c r="J5" i="48"/>
  <c r="J23" i="48" s="1"/>
  <c r="J30" i="47"/>
  <c r="J29" i="47"/>
  <c r="J26" i="47"/>
  <c r="H25" i="47"/>
  <c r="G25" i="47"/>
  <c r="E25" i="47"/>
  <c r="D25" i="47"/>
  <c r="C25" i="47"/>
  <c r="J24" i="47"/>
  <c r="I22" i="47"/>
  <c r="G22" i="47"/>
  <c r="E22" i="47"/>
  <c r="D22" i="47"/>
  <c r="C22" i="47"/>
  <c r="I21" i="47"/>
  <c r="I25" i="47" s="1"/>
  <c r="G21" i="47"/>
  <c r="G20" i="47" s="1"/>
  <c r="F21" i="47"/>
  <c r="F20" i="47" s="1"/>
  <c r="E21" i="47"/>
  <c r="D21" i="47"/>
  <c r="D20" i="47" s="1"/>
  <c r="C21" i="47"/>
  <c r="C20" i="47" s="1"/>
  <c r="I20" i="47"/>
  <c r="E20" i="47"/>
  <c r="J19" i="47"/>
  <c r="I18" i="47"/>
  <c r="E18" i="47"/>
  <c r="J17" i="47"/>
  <c r="I16" i="47"/>
  <c r="E16" i="47"/>
  <c r="J15" i="47"/>
  <c r="I14" i="47"/>
  <c r="E14" i="47"/>
  <c r="J13" i="47"/>
  <c r="I12" i="47"/>
  <c r="E12" i="47"/>
  <c r="J11" i="47"/>
  <c r="I10" i="47"/>
  <c r="E10" i="47"/>
  <c r="J9" i="47"/>
  <c r="I8" i="47"/>
  <c r="E8" i="47"/>
  <c r="J7" i="47"/>
  <c r="I6" i="47"/>
  <c r="E6" i="47"/>
  <c r="J5" i="47"/>
  <c r="J20" i="46"/>
  <c r="J19" i="46"/>
  <c r="J16" i="46"/>
  <c r="F15" i="46"/>
  <c r="D15" i="46"/>
  <c r="J14" i="46"/>
  <c r="E12" i="46"/>
  <c r="I11" i="46"/>
  <c r="I12" i="46" s="1"/>
  <c r="G11" i="46"/>
  <c r="J11" i="46" s="1"/>
  <c r="F11" i="46"/>
  <c r="F12" i="46" s="1"/>
  <c r="E11" i="46"/>
  <c r="E15" i="46" s="1"/>
  <c r="D11" i="46"/>
  <c r="D12" i="46" s="1"/>
  <c r="F10" i="46"/>
  <c r="E10" i="46"/>
  <c r="D10" i="46"/>
  <c r="J9" i="46"/>
  <c r="I8" i="46"/>
  <c r="F8" i="46"/>
  <c r="E8" i="46"/>
  <c r="D8" i="46"/>
  <c r="J7" i="46"/>
  <c r="G6" i="46"/>
  <c r="E6" i="46"/>
  <c r="D6" i="46"/>
  <c r="J5" i="46"/>
  <c r="J24" i="45"/>
  <c r="J23" i="45"/>
  <c r="J20" i="45"/>
  <c r="G19" i="45"/>
  <c r="F19" i="45"/>
  <c r="D19" i="45"/>
  <c r="C19" i="45"/>
  <c r="J18" i="45"/>
  <c r="G16" i="45"/>
  <c r="F16" i="45"/>
  <c r="D16" i="45"/>
  <c r="C16" i="45"/>
  <c r="I15" i="45"/>
  <c r="I14" i="45" s="1"/>
  <c r="G15" i="45"/>
  <c r="F15" i="45"/>
  <c r="F14" i="45" s="1"/>
  <c r="E15" i="45"/>
  <c r="E12" i="45" s="1"/>
  <c r="D15" i="45"/>
  <c r="C15" i="45"/>
  <c r="C14" i="45" s="1"/>
  <c r="G14" i="45"/>
  <c r="D14" i="45"/>
  <c r="J13" i="45"/>
  <c r="G12" i="45"/>
  <c r="D12" i="45"/>
  <c r="J11" i="45"/>
  <c r="G10" i="45"/>
  <c r="D10" i="45"/>
  <c r="J9" i="45"/>
  <c r="G8" i="45"/>
  <c r="D8" i="45"/>
  <c r="J7" i="45"/>
  <c r="G6" i="45"/>
  <c r="D6" i="45"/>
  <c r="J5" i="45"/>
  <c r="J15" i="45" s="1"/>
  <c r="J24" i="49" l="1"/>
  <c r="J14" i="49"/>
  <c r="J16" i="49"/>
  <c r="J18" i="49"/>
  <c r="J33" i="49"/>
  <c r="J26" i="49"/>
  <c r="J10" i="49"/>
  <c r="J12" i="49"/>
  <c r="J20" i="49"/>
  <c r="J30" i="49"/>
  <c r="J28" i="49"/>
  <c r="J22" i="49"/>
  <c r="J6" i="49"/>
  <c r="D22" i="49"/>
  <c r="D30" i="49"/>
  <c r="D8" i="49"/>
  <c r="D24" i="49"/>
  <c r="I33" i="49"/>
  <c r="J8" i="49"/>
  <c r="D14" i="49"/>
  <c r="D20" i="49"/>
  <c r="D18" i="49"/>
  <c r="D10" i="49"/>
  <c r="D26" i="49"/>
  <c r="D16" i="49"/>
  <c r="J18" i="48"/>
  <c r="J8" i="48"/>
  <c r="J22" i="48"/>
  <c r="J6" i="48"/>
  <c r="J16" i="48"/>
  <c r="J24" i="48"/>
  <c r="J14" i="48"/>
  <c r="J20" i="48"/>
  <c r="J10" i="48"/>
  <c r="J27" i="48"/>
  <c r="F24" i="48"/>
  <c r="F27" i="48"/>
  <c r="C8" i="48"/>
  <c r="F12" i="48"/>
  <c r="G14" i="48"/>
  <c r="G24" i="48"/>
  <c r="G27" i="48"/>
  <c r="F8" i="48"/>
  <c r="C20" i="48"/>
  <c r="C22" i="48"/>
  <c r="F6" i="48"/>
  <c r="C18" i="48"/>
  <c r="F22" i="48"/>
  <c r="C16" i="48"/>
  <c r="F20" i="48"/>
  <c r="C27" i="48"/>
  <c r="C24" i="48"/>
  <c r="J25" i="47"/>
  <c r="C6" i="47"/>
  <c r="C8" i="47"/>
  <c r="C10" i="47"/>
  <c r="C12" i="47"/>
  <c r="C14" i="47"/>
  <c r="C16" i="47"/>
  <c r="C18" i="47"/>
  <c r="D6" i="47"/>
  <c r="D8" i="47"/>
  <c r="D10" i="47"/>
  <c r="D12" i="47"/>
  <c r="D14" i="47"/>
  <c r="D16" i="47"/>
  <c r="D18" i="47"/>
  <c r="F22" i="47"/>
  <c r="F25" i="47"/>
  <c r="G6" i="47"/>
  <c r="G8" i="47"/>
  <c r="G10" i="47"/>
  <c r="G12" i="47"/>
  <c r="G14" i="47"/>
  <c r="G16" i="47"/>
  <c r="G18" i="47"/>
  <c r="F6" i="47"/>
  <c r="F8" i="47"/>
  <c r="F10" i="47"/>
  <c r="F12" i="47"/>
  <c r="F14" i="47"/>
  <c r="F16" i="47"/>
  <c r="F18" i="47"/>
  <c r="J21" i="47"/>
  <c r="J6" i="47" s="1"/>
  <c r="J12" i="46"/>
  <c r="J10" i="46"/>
  <c r="J8" i="46"/>
  <c r="J6" i="46"/>
  <c r="J15" i="46"/>
  <c r="F6" i="46"/>
  <c r="G8" i="46"/>
  <c r="I10" i="46"/>
  <c r="I6" i="46"/>
  <c r="G15" i="46"/>
  <c r="G12" i="46"/>
  <c r="I15" i="46"/>
  <c r="G10" i="46"/>
  <c r="J19" i="45"/>
  <c r="J16" i="45"/>
  <c r="J12" i="45"/>
  <c r="J6" i="45"/>
  <c r="J10" i="45"/>
  <c r="J14" i="45"/>
  <c r="J8" i="45"/>
  <c r="C6" i="45"/>
  <c r="C8" i="45"/>
  <c r="C10" i="45"/>
  <c r="C12" i="45"/>
  <c r="E16" i="45"/>
  <c r="E19" i="45"/>
  <c r="E14" i="45"/>
  <c r="E6" i="45"/>
  <c r="E8" i="45"/>
  <c r="E10" i="45"/>
  <c r="F6" i="45"/>
  <c r="F8" i="45"/>
  <c r="F10" i="45"/>
  <c r="F12" i="45"/>
  <c r="I16" i="45"/>
  <c r="I19" i="45"/>
  <c r="I6" i="45"/>
  <c r="I8" i="45"/>
  <c r="I10" i="45"/>
  <c r="I12" i="45"/>
  <c r="J10" i="47" l="1"/>
  <c r="J20" i="47"/>
  <c r="J16" i="47"/>
  <c r="J12" i="47"/>
  <c r="J22" i="47"/>
  <c r="J18" i="47"/>
  <c r="J14" i="47"/>
  <c r="J8" i="47"/>
  <c r="Z37" i="44" l="1"/>
  <c r="Y37" i="44"/>
  <c r="X37" i="44"/>
  <c r="Z36" i="44"/>
  <c r="Y36" i="44"/>
  <c r="X36" i="44"/>
  <c r="Z33" i="44"/>
  <c r="Y33" i="44"/>
  <c r="X33" i="44"/>
  <c r="L32" i="44"/>
  <c r="C32" i="44"/>
  <c r="Z31" i="44"/>
  <c r="Y31" i="44"/>
  <c r="X31" i="44"/>
  <c r="V29" i="44"/>
  <c r="U29" i="44"/>
  <c r="P29" i="44"/>
  <c r="O29" i="44"/>
  <c r="K29" i="44"/>
  <c r="J29" i="44"/>
  <c r="E29" i="44"/>
  <c r="D29" i="44"/>
  <c r="W28" i="44"/>
  <c r="W21" i="44" s="1"/>
  <c r="V28" i="44"/>
  <c r="V17" i="44" s="1"/>
  <c r="U28" i="44"/>
  <c r="U25" i="44" s="1"/>
  <c r="Q28" i="44"/>
  <c r="Q29" i="44" s="1"/>
  <c r="P28" i="44"/>
  <c r="O28" i="44"/>
  <c r="O25" i="44" s="1"/>
  <c r="N28" i="44"/>
  <c r="N29" i="44" s="1"/>
  <c r="M28" i="44"/>
  <c r="M27" i="44" s="1"/>
  <c r="L28" i="44"/>
  <c r="L21" i="44" s="1"/>
  <c r="K28" i="44"/>
  <c r="K17" i="44" s="1"/>
  <c r="J28" i="44"/>
  <c r="J25" i="44" s="1"/>
  <c r="I28" i="44"/>
  <c r="I29" i="44" s="1"/>
  <c r="E28" i="44"/>
  <c r="D28" i="44"/>
  <c r="D25" i="44" s="1"/>
  <c r="C28" i="44"/>
  <c r="C29" i="44" s="1"/>
  <c r="V27" i="44"/>
  <c r="P27" i="44"/>
  <c r="O27" i="44"/>
  <c r="N27" i="44"/>
  <c r="K27" i="44"/>
  <c r="E27" i="44"/>
  <c r="D27" i="44"/>
  <c r="C27" i="44"/>
  <c r="Z26" i="44"/>
  <c r="Y26" i="44"/>
  <c r="X26" i="44"/>
  <c r="V25" i="44"/>
  <c r="Q25" i="44"/>
  <c r="P25" i="44"/>
  <c r="N25" i="44"/>
  <c r="K25" i="44"/>
  <c r="I25" i="44"/>
  <c r="E25" i="44"/>
  <c r="C25" i="44"/>
  <c r="Z24" i="44"/>
  <c r="Y24" i="44"/>
  <c r="X24" i="44"/>
  <c r="P23" i="44"/>
  <c r="O23" i="44"/>
  <c r="N23" i="44"/>
  <c r="M23" i="44"/>
  <c r="E23" i="44"/>
  <c r="D23" i="44"/>
  <c r="C23" i="44"/>
  <c r="Z22" i="44"/>
  <c r="Y22" i="44"/>
  <c r="X22" i="44"/>
  <c r="V21" i="44"/>
  <c r="U21" i="44"/>
  <c r="P21" i="44"/>
  <c r="N21" i="44"/>
  <c r="M21" i="44"/>
  <c r="K21" i="44"/>
  <c r="J21" i="44"/>
  <c r="E21" i="44"/>
  <c r="C21" i="44"/>
  <c r="Z20" i="44"/>
  <c r="Y20" i="44"/>
  <c r="X20" i="44"/>
  <c r="V19" i="44"/>
  <c r="U19" i="44"/>
  <c r="P19" i="44"/>
  <c r="O19" i="44"/>
  <c r="N19" i="44"/>
  <c r="K19" i="44"/>
  <c r="J19" i="44"/>
  <c r="E19" i="44"/>
  <c r="D19" i="44"/>
  <c r="C19" i="44"/>
  <c r="Z18" i="44"/>
  <c r="Y18" i="44"/>
  <c r="X18" i="44"/>
  <c r="P17" i="44"/>
  <c r="O17" i="44"/>
  <c r="N17" i="44"/>
  <c r="M17" i="44"/>
  <c r="L17" i="44"/>
  <c r="E17" i="44"/>
  <c r="D17" i="44"/>
  <c r="C17" i="44"/>
  <c r="Z16" i="44"/>
  <c r="Y16" i="44"/>
  <c r="X16" i="44"/>
  <c r="W15" i="44"/>
  <c r="V15" i="44"/>
  <c r="U15" i="44"/>
  <c r="Q15" i="44"/>
  <c r="P15" i="44"/>
  <c r="O15" i="44"/>
  <c r="N15" i="44"/>
  <c r="M15" i="44"/>
  <c r="L15" i="44"/>
  <c r="K15" i="44"/>
  <c r="J15" i="44"/>
  <c r="I15" i="44"/>
  <c r="E15" i="44"/>
  <c r="D15" i="44"/>
  <c r="C15" i="44"/>
  <c r="Z14" i="44"/>
  <c r="Y14" i="44"/>
  <c r="X14" i="44"/>
  <c r="Q13" i="44"/>
  <c r="P13" i="44"/>
  <c r="O13" i="44"/>
  <c r="N13" i="44"/>
  <c r="I13" i="44"/>
  <c r="E13" i="44"/>
  <c r="D13" i="44"/>
  <c r="C13" i="44"/>
  <c r="Z12" i="44"/>
  <c r="Y12" i="44"/>
  <c r="X12" i="44"/>
  <c r="W11" i="44"/>
  <c r="V11" i="44"/>
  <c r="P11" i="44"/>
  <c r="O11" i="44"/>
  <c r="N11" i="44"/>
  <c r="M11" i="44"/>
  <c r="L11" i="44"/>
  <c r="K11" i="44"/>
  <c r="E11" i="44"/>
  <c r="D11" i="44"/>
  <c r="C11" i="44"/>
  <c r="Z10" i="44"/>
  <c r="Y10" i="44"/>
  <c r="X10" i="44"/>
  <c r="V9" i="44"/>
  <c r="Q9" i="44"/>
  <c r="P9" i="44"/>
  <c r="N9" i="44"/>
  <c r="K9" i="44"/>
  <c r="I9" i="44"/>
  <c r="E9" i="44"/>
  <c r="C9" i="44"/>
  <c r="Z8" i="44"/>
  <c r="Y8" i="44"/>
  <c r="X8" i="44"/>
  <c r="V7" i="44"/>
  <c r="Q7" i="44"/>
  <c r="P7" i="44"/>
  <c r="O7" i="44"/>
  <c r="N7" i="44"/>
  <c r="M7" i="44"/>
  <c r="K7" i="44"/>
  <c r="I7" i="44"/>
  <c r="E7" i="44"/>
  <c r="D7" i="44"/>
  <c r="C7" i="44"/>
  <c r="Z6" i="44"/>
  <c r="Y6" i="44"/>
  <c r="X6" i="44"/>
  <c r="J23" i="43"/>
  <c r="J22" i="43"/>
  <c r="J19" i="43"/>
  <c r="G17" i="43"/>
  <c r="F17" i="43"/>
  <c r="E17" i="43"/>
  <c r="I15" i="43"/>
  <c r="I17" i="43" s="1"/>
  <c r="G15" i="43"/>
  <c r="F15" i="43"/>
  <c r="E15" i="43"/>
  <c r="C15" i="43"/>
  <c r="C17" i="43" s="1"/>
  <c r="J14" i="43"/>
  <c r="I11" i="43"/>
  <c r="I8" i="43" s="1"/>
  <c r="F11" i="43"/>
  <c r="F8" i="43" s="1"/>
  <c r="E11" i="43"/>
  <c r="E12" i="43" s="1"/>
  <c r="J7" i="43"/>
  <c r="J5" i="43"/>
  <c r="J14" i="42"/>
  <c r="J13" i="42"/>
  <c r="F10" i="42"/>
  <c r="C10" i="42"/>
  <c r="I9" i="42"/>
  <c r="F9" i="42"/>
  <c r="F6" i="42" s="1"/>
  <c r="E9" i="42"/>
  <c r="E10" i="42" s="1"/>
  <c r="D9" i="42"/>
  <c r="D10" i="42" s="1"/>
  <c r="C9" i="42"/>
  <c r="J9" i="42" s="1"/>
  <c r="C8" i="42"/>
  <c r="J7" i="42"/>
  <c r="J8" i="42" s="1"/>
  <c r="C6" i="42"/>
  <c r="J5" i="42"/>
  <c r="J19" i="41"/>
  <c r="J18" i="41"/>
  <c r="J15" i="41"/>
  <c r="I15" i="41"/>
  <c r="G15" i="41"/>
  <c r="F15" i="41"/>
  <c r="E15" i="41"/>
  <c r="D15" i="41"/>
  <c r="C15" i="41"/>
  <c r="J14" i="41"/>
  <c r="I12" i="41"/>
  <c r="G12" i="41"/>
  <c r="F12" i="41"/>
  <c r="D12" i="41"/>
  <c r="C12" i="41"/>
  <c r="I11" i="41"/>
  <c r="I10" i="41" s="1"/>
  <c r="G11" i="41"/>
  <c r="G10" i="41" s="1"/>
  <c r="F11" i="41"/>
  <c r="F10" i="41" s="1"/>
  <c r="E11" i="41"/>
  <c r="E10" i="41" s="1"/>
  <c r="D11" i="41"/>
  <c r="C11" i="41"/>
  <c r="C10" i="41" s="1"/>
  <c r="D10" i="41"/>
  <c r="J9" i="41"/>
  <c r="D8" i="41"/>
  <c r="J7" i="41"/>
  <c r="D6" i="41"/>
  <c r="J5" i="41"/>
  <c r="J11" i="41" s="1"/>
  <c r="Z21" i="44" l="1"/>
  <c r="Y9" i="44"/>
  <c r="Z9" i="44"/>
  <c r="X11" i="44"/>
  <c r="X27" i="44"/>
  <c r="Y15" i="44"/>
  <c r="Y25" i="44"/>
  <c r="Z25" i="44"/>
  <c r="L9" i="44"/>
  <c r="U13" i="44"/>
  <c r="L25" i="44"/>
  <c r="W25" i="44"/>
  <c r="X28" i="44"/>
  <c r="J7" i="44"/>
  <c r="U7" i="44"/>
  <c r="M9" i="44"/>
  <c r="K13" i="44"/>
  <c r="V13" i="44"/>
  <c r="I17" i="44"/>
  <c r="Q17" i="44"/>
  <c r="L19" i="44"/>
  <c r="W19" i="44"/>
  <c r="D21" i="44"/>
  <c r="O21" i="44"/>
  <c r="J23" i="44"/>
  <c r="U23" i="44"/>
  <c r="M25" i="44"/>
  <c r="Y28" i="44"/>
  <c r="Y19" i="44" s="1"/>
  <c r="L29" i="44"/>
  <c r="W29" i="44"/>
  <c r="I32" i="44"/>
  <c r="W9" i="44"/>
  <c r="I23" i="44"/>
  <c r="Q11" i="44"/>
  <c r="W13" i="44"/>
  <c r="J17" i="44"/>
  <c r="U17" i="44"/>
  <c r="M19" i="44"/>
  <c r="K23" i="44"/>
  <c r="V23" i="44"/>
  <c r="I27" i="44"/>
  <c r="Z28" i="44"/>
  <c r="Z23" i="44" s="1"/>
  <c r="M29" i="44"/>
  <c r="J13" i="44"/>
  <c r="Q23" i="44"/>
  <c r="I11" i="44"/>
  <c r="L13" i="44"/>
  <c r="Q27" i="44"/>
  <c r="L7" i="44"/>
  <c r="W7" i="44"/>
  <c r="D9" i="44"/>
  <c r="O9" i="44"/>
  <c r="J11" i="44"/>
  <c r="U11" i="44"/>
  <c r="M13" i="44"/>
  <c r="I21" i="44"/>
  <c r="Q21" i="44"/>
  <c r="L23" i="44"/>
  <c r="W23" i="44"/>
  <c r="J27" i="44"/>
  <c r="U27" i="44"/>
  <c r="O32" i="44"/>
  <c r="W17" i="44"/>
  <c r="U32" i="44"/>
  <c r="L27" i="44"/>
  <c r="W27" i="44"/>
  <c r="J9" i="44"/>
  <c r="U9" i="44"/>
  <c r="I19" i="44"/>
  <c r="Q19" i="44"/>
  <c r="E6" i="43"/>
  <c r="J11" i="43"/>
  <c r="E8" i="43"/>
  <c r="F6" i="43"/>
  <c r="E10" i="43"/>
  <c r="I6" i="43"/>
  <c r="F10" i="43"/>
  <c r="F12" i="43"/>
  <c r="I10" i="43"/>
  <c r="I12" i="43"/>
  <c r="J15" i="43"/>
  <c r="J17" i="43" s="1"/>
  <c r="J10" i="42"/>
  <c r="J6" i="42"/>
  <c r="D8" i="42"/>
  <c r="E8" i="42"/>
  <c r="D6" i="42"/>
  <c r="F8" i="42"/>
  <c r="E6" i="42"/>
  <c r="J12" i="41"/>
  <c r="J10" i="41"/>
  <c r="J8" i="41"/>
  <c r="J6" i="41"/>
  <c r="C6" i="41"/>
  <c r="C8" i="41"/>
  <c r="E12" i="41"/>
  <c r="E6" i="41"/>
  <c r="E8" i="41"/>
  <c r="F6" i="41"/>
  <c r="F8" i="41"/>
  <c r="G6" i="41"/>
  <c r="G8" i="41"/>
  <c r="I6" i="41"/>
  <c r="I8" i="41"/>
  <c r="Z15" i="44" l="1"/>
  <c r="X17" i="44"/>
  <c r="X7" i="44"/>
  <c r="X23" i="44"/>
  <c r="X15" i="44"/>
  <c r="X29" i="44"/>
  <c r="X21" i="44"/>
  <c r="Y23" i="44"/>
  <c r="Y7" i="44"/>
  <c r="Y13" i="44"/>
  <c r="Y29" i="44"/>
  <c r="Y27" i="44"/>
  <c r="Y21" i="44"/>
  <c r="Y11" i="44"/>
  <c r="X25" i="44"/>
  <c r="Y17" i="44"/>
  <c r="X9" i="44"/>
  <c r="X19" i="44"/>
  <c r="Z13" i="44"/>
  <c r="X32" i="44"/>
  <c r="Z29" i="44"/>
  <c r="Z19" i="44"/>
  <c r="Z11" i="44"/>
  <c r="Z17" i="44"/>
  <c r="Z27" i="44"/>
  <c r="Z7" i="44"/>
  <c r="X13" i="44"/>
  <c r="J12" i="43"/>
  <c r="J10" i="43"/>
  <c r="J8" i="43"/>
  <c r="J6" i="43"/>
</calcChain>
</file>

<file path=xl/sharedStrings.xml><?xml version="1.0" encoding="utf-8"?>
<sst xmlns="http://schemas.openxmlformats.org/spreadsheetml/2006/main" count="944" uniqueCount="165">
  <si>
    <t>Sexe</t>
  </si>
  <si>
    <t>Relais social urbain (RSU)</t>
  </si>
  <si>
    <t>Charleroi (RSC)</t>
  </si>
  <si>
    <t>Liège (RSPL)</t>
  </si>
  <si>
    <t>La Louvière (RSULL)</t>
  </si>
  <si>
    <t>Mons (RSUMB)</t>
  </si>
  <si>
    <t>Namur (RSUN)</t>
  </si>
  <si>
    <t>Tournai (RSUT)</t>
  </si>
  <si>
    <t>Verviers (RSUV)</t>
  </si>
  <si>
    <t>Total des RSU wallons</t>
  </si>
  <si>
    <t>CA</t>
  </si>
  <si>
    <t>%</t>
  </si>
  <si>
    <t>Transsexuel</t>
  </si>
  <si>
    <t>nd</t>
  </si>
  <si>
    <t>-</t>
  </si>
  <si>
    <t>Total 
Sexe connu</t>
  </si>
  <si>
    <t>Sexe inconnu</t>
  </si>
  <si>
    <t xml:space="preserve"> CA</t>
  </si>
  <si>
    <t>Total global</t>
  </si>
  <si>
    <t>Services partenaires sources</t>
  </si>
  <si>
    <t>Nombre de services ayant répondu à cette variable</t>
  </si>
  <si>
    <t>Sources : IWEPS, Relais sociaux urbains &amp; services partenaires des Relais sociaux urbains de Wallonie; Calculs : IWEPS</t>
  </si>
  <si>
    <t>Type de prise en charge du mineur</t>
  </si>
  <si>
    <t xml:space="preserve"> %</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</si>
  <si>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</si>
  <si>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</si>
  <si>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Primo-utilisateurs
par Sexe</t>
  </si>
  <si>
    <t>Total
Sexe connu</t>
  </si>
  <si>
    <t>Total global des primo-utilisateurs</t>
  </si>
  <si>
    <t xml:space="preserve">nd </t>
  </si>
  <si>
    <t>% des primos dans le total des utilisateurs</t>
  </si>
  <si>
    <t>Remarque :
Un "primo-utilisateur" est un bénéficiaire qui utilise le service pour la première fois de sa vie.</t>
  </si>
  <si>
    <t>Catégorie d'âges</t>
  </si>
  <si>
    <t>H</t>
  </si>
  <si>
    <t>F</t>
  </si>
  <si>
    <t>Total</t>
  </si>
  <si>
    <t>0-17 ans</t>
  </si>
  <si>
    <t>18 à 24 ans</t>
  </si>
  <si>
    <t>25 à 29 ans</t>
  </si>
  <si>
    <t>30 à 34 ans</t>
  </si>
  <si>
    <t>35 à 39 ans</t>
  </si>
  <si>
    <t>40 à 44 ans</t>
  </si>
  <si>
    <t>45 à 49 ans</t>
  </si>
  <si>
    <t>50 à 54 ans</t>
  </si>
  <si>
    <t>55 à 59 ans</t>
  </si>
  <si>
    <t>Total
Catégories d'âges connues</t>
  </si>
  <si>
    <t>Catégorie d'âges inconnue</t>
  </si>
  <si>
    <t xml:space="preserve">Non-réponses ou 
réponses non-exploitables </t>
  </si>
  <si>
    <t xml:space="preserve">Type de ménage
(Situation de ménage / familiale) </t>
  </si>
  <si>
    <t>Isolés vivant sans enfant</t>
  </si>
  <si>
    <t>Isolés vivant avec enfant(s)</t>
  </si>
  <si>
    <t>En couple vivant sans enfant</t>
  </si>
  <si>
    <t>En couple vivant avec enfant(s)</t>
  </si>
  <si>
    <t xml:space="preserve">Total
(Type de ménage connu) </t>
  </si>
  <si>
    <t>Type de ménage inconnu</t>
  </si>
  <si>
    <t>Non- réponses
ou réponses non-exploitables</t>
  </si>
  <si>
    <t>Nationalité</t>
  </si>
  <si>
    <t xml:space="preserve">Belge </t>
  </si>
  <si>
    <t>Etrangère UE</t>
  </si>
  <si>
    <t>Etrangère hors UE</t>
  </si>
  <si>
    <t xml:space="preserve">Total
(Nationalité connue) </t>
  </si>
  <si>
    <t>Nationalité inconnue</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</si>
  <si>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</si>
  <si>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</si>
  <si>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</si>
  <si>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</si>
  <si>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</si>
  <si>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</si>
  <si>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</si>
  <si>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</si>
  <si>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</si>
  <si>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</si>
  <si>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</si>
  <si>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Type de logement / hébergement</t>
  </si>
  <si>
    <t>Chez un tiers "proche" (famille élargie, amis, connaissances…)</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</si>
  <si>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</si>
  <si>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</si>
  <si>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</si>
  <si>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</si>
  <si>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</si>
  <si>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</si>
  <si>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</si>
  <si>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</si>
  <si>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</si>
  <si>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</si>
  <si>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</si>
  <si>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</si>
  <si>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</si>
  <si>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</si>
  <si>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</si>
  <si>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</si>
  <si>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</si>
  <si>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</si>
  <si>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</si>
  <si>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</si>
  <si>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</si>
  <si>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</si>
  <si>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</si>
  <si>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</si>
  <si>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</si>
  <si>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</si>
  <si>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</si>
  <si>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</si>
  <si>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</si>
  <si>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</si>
  <si>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</si>
  <si>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</si>
  <si>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</si>
  <si>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</si>
  <si>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</si>
  <si>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</si>
  <si>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</si>
  <si>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</si>
  <si>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</si>
  <si>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</si>
  <si>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</si>
  <si>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</si>
  <si>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</si>
  <si>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2.1.10 : Difficultés déclarées par les utilisateurs du dispositif d'urgence sociale (DUS) organisé par les services partenaires des Relais sociaux urbains (RSU).</t>
  </si>
  <si>
    <t>Nombre de services ayant participé à la collecte relative au DUS</t>
  </si>
  <si>
    <t>Tableau 2.1.1 : Utilisateurs du dispositif d'urgence sociale (DUS) organisé par les services partenaires des Relais sociaux urbains (RSU)</t>
  </si>
  <si>
    <t>Tableau 2.1.2 : Mineurs pris en charge par le dispositif d'urgence sociale (DUS) organisé par les services partenaires des Relais sociaux urbains (RSU)</t>
  </si>
  <si>
    <t>Prise en charge seul
(Utilisateur)</t>
  </si>
  <si>
    <t>Prise en charge "en famille"</t>
  </si>
  <si>
    <t>Tableau 2.1.3 : Primo-utilisateurs du dispositif d'urgence sociale (DUS) organisé par les services partenaires des Relais sociaux urbains (RSU)</t>
  </si>
  <si>
    <t>Tableau 2.1.4 : Utilisateurs du dispositif d'urgence sociale (DUS) organisé par les services partenaires des Relais sociaux urbains (RSU).</t>
  </si>
  <si>
    <t xml:space="preserve">Tournai (RSUT)
</t>
  </si>
  <si>
    <t>60 à 64 ans
(1)</t>
  </si>
  <si>
    <t>65 ans et plus
(1)</t>
  </si>
  <si>
    <t>Tableau 2.1.5 : Utilisateurs du dispositif d'urgence sociale (DUS) organisé par les services partenaires des Relais sociaux urbains (RSU)</t>
  </si>
  <si>
    <t>Tableau 2.1.6 : Utilisateurs du dispositif d'urgence sociale (DUS) organisé par les services partenaires des Relais sociaux urbains (RSU)</t>
  </si>
  <si>
    <t>Tableau 2.1.7 : Utilisateurs du dispositif d'urgence sociale (DUS) organisé par les services partenaires des Relais sociaux urbains (RSU)</t>
  </si>
  <si>
    <t>Tableau 2.1.8 : Utilisateurs du dispositif d'urgence sociale (DUS) organisé par les services partenaires des Relais sociaux urbains (RSU).</t>
  </si>
  <si>
    <t>Tableau 2.1.9 : Utilisateurs du dispositif d'urgence sociale (DUS) organisé par les services partenaires des Relais sociaux urbains (RSU)</t>
  </si>
  <si>
    <t>Autres types de revenus (1)</t>
  </si>
  <si>
    <t>Nombre de services ayant répondu à cette variable (3)</t>
  </si>
  <si>
    <t>Total global de tous les utilisateurs (des services ayant répondu à la variable "Primo")</t>
  </si>
  <si>
    <t>Répartition par sexe et par RSU - Année 2020  -</t>
  </si>
  <si>
    <t>Répartition par type de prise en charge et par RSU - Année 2020  -</t>
  </si>
  <si>
    <t>Charleroi (RSC)
(1)</t>
  </si>
  <si>
    <t>Namur (RSUN)
(2)</t>
  </si>
  <si>
    <t>_</t>
  </si>
  <si>
    <t xml:space="preserve">Rqe 2020:
(1) Le RSC dénombre  pour le service DUS  "593 primo-usagers [sans distinction de genre] en considérant les personnes qui n'ont jamais appelé le service ou qui ne l'ont pas appelé durant l'année civile précédente".
(2) Le RSUN  dénombre "1428 primo-utilisateurs au total (pas d'informations sur le sexe)" pour le service DUS.
</t>
  </si>
  <si>
    <t>Répartition par âge, sexe et RSU - Année 2020</t>
  </si>
  <si>
    <t>Liège (RSPL)
(2) voir remarques ci-dessous</t>
  </si>
  <si>
    <t>(1) Pour le RSC, pour les classes d'àge les plus élevées nous ne diposons que  d'une information pour la classe d'âge "60 ans et +"; sans distinction des  "60-64 ans"  des "65 ans et +". Nous avons opté pour l'introduction de ces données dans le tableau TAB 2.1.4 dans la catégorie d'âge "+ de 65 ans" et l'incorporation de la valeur "o" dans la catégorie d'âge "60 à 64ans". Nous sommes conscient que ce choix vient quelque peu fausser les répartitions par tranche d'âge de ces deux classes d'âge (sous-évaluation de des "60-64ans" et sur-évaluation des "65ans et +").
(2) Le RSPL précise pour le service DUS (le seul pour lequel nous ayons des données), qu'il  dispose de données par tranche d'âge sans distinction de genre
 Ces données, tous genres confondus, sont les suivantes :
0-17ans: 1 ; 18-24 ans: 70 ; 25-29 ans: 73 ; 30-34 ans: 99 ; 35-39 ans: 101 ; 40-44 ans: 105 ; 45-49 ans: 118 ; 50-54 ans: 157 ; 55-59 ans: 45 ; 60-64 ans: 35 ; 65 ans et +: 51. Total (H+F+T) : 855</t>
  </si>
  <si>
    <t>Répartition par type de ménage et par RSU - Année 2020</t>
  </si>
  <si>
    <t>En situation familiale autre</t>
  </si>
  <si>
    <t xml:space="preserve"> (1) Le RSC précise que les 16 bénéficiaires repris  dans la catégorie  "En situation familiale autre" sont des cohabitants sans enfants.</t>
  </si>
  <si>
    <t>Répartition par nationalité et par RSU - Année 2020</t>
  </si>
  <si>
    <t>Répartition par type de revenu principal et par RSU - Année 2020  -</t>
  </si>
  <si>
    <t>Liège (RSPL)
(1)</t>
  </si>
  <si>
    <t xml:space="preserve">(1) Le RSPL précise que les "Autres types de revenus" sont des revenus à titre "indépendant". 
</t>
  </si>
  <si>
    <t>Répartition par type de logement/hébergement (occupé la semaine précédent l'entrée)
Par RSU  - Année 2020 -</t>
  </si>
  <si>
    <t xml:space="preserve">En rue ou en abris de fortune  (squat, voiture, tente, caravane…)  (1) </t>
  </si>
  <si>
    <t>En hébergement d'urgence (abri de nuit, lits DUS, hôtel)
(1)</t>
  </si>
  <si>
    <t>(1) Le RSC précise que : 
- parmi les 40 bénéficiaires repris  dans la catégorie "En rue ou en abris de fortune  (squat, voiture, tente, caravane…)",  28 sont en squat et 12 en "voiture, tente…"
- parmi les 268 bénéficiaires repris  dans la catégorie "En hébergement d'urgence (abri de nuit, lits DUS, hôtel)", 23 sont indiqués  comme tel "en abri" de nuit et 245 "sans logement"</t>
  </si>
  <si>
    <t>Répartition par « lieu de résidence » (Situation de l'utilisateur, la semaine précédant son arrivée au DUS)
Par RSU - Année 2020  -</t>
  </si>
  <si>
    <t>Répartition par difficulté rencontrée connue (1),(2) et par RSU - Année 2020 -</t>
  </si>
  <si>
    <t>Charleroi (RSC) (3)</t>
  </si>
  <si>
    <t>Liège (RSPL)
(4)</t>
  </si>
  <si>
    <t>Avec des difficultés de logement - autres problèmes</t>
  </si>
  <si>
    <r>
      <t>Nombre total d'</t>
    </r>
    <r>
      <rPr>
        <b/>
        <i/>
        <sz val="16"/>
        <rFont val="Calibri"/>
        <family val="2"/>
        <scheme val="minor"/>
      </rPr>
      <t>utilisateurs différents</t>
    </r>
    <r>
      <rPr>
        <b/>
        <sz val="16"/>
        <rFont val="Calibri"/>
        <family val="2"/>
        <scheme val="minor"/>
      </rPr>
      <t xml:space="preserve"> pour lesquels l'information "difficulté" a été récoltée</t>
    </r>
  </si>
  <si>
    <t>(3) Pour 2020, le RSC précise pour le seul service dont on dispose de données, à savoir le DUS, que : 
-  les 809  difficultés de la catégorie "Avec des difficultés de logement - autres problèmes"  concernent 681 situations de vie "en rue ou en instabilité", 66 cas liés à des "incendies"et  62 difficultés en lien avec une "sortie d'hôpital, prison ou MAH".
- parmi les 546  difficultés de la catégorie "Avec des difficultés - autres " = 241 "problèmes alimentaires", 89 "besoins pharmaceutiques", 159 "besoins d'accompagnement ponctuels", 56 "besoins spécifiques 3e âge", 1 "besoin spécifique d'accompagnement de réfugié"
- pers oco : je fais le choix d'incorporer dans la catégorie "Avec des difficultés de logement - problèmes d'insalubrité (pas de commodités)" les 28 unités indiquées dans la remarque suivante  : "Plus 28 "logement - problèmes d'insalubrité ou de surpeuplement". je ne répercute donc rien dans la catégorie "Avec des difficultés de logement - problèmes de surpopulation".</t>
  </si>
  <si>
    <t>(4) Pour 2020,  le RSPL précise pour le DUS (seul service dont on dispose de données) que parmi  les 402  difficultés de la catégorie "Avec des difficultés - autres ", 298 concernent des problèmes "alimentaires/matériels", 52 des problèmes "judiciaire" et 52 des problèmes "de séjour"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</si>
</sst>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b/>
      <sz val="22"/>
      <name val="Calibri"/>
      <family val="2"/>
      <scheme val="minor"/>
    </font>
    <font>
      <sz val="14"/>
      <color rgb="FFFF0000"/>
      <name val="Calibri"/>
      <family val="2"/>
      <scheme val="minor"/>
    </font>
    <font>
      <sz val="12"/>
      <color rgb="FFFF0000"/>
      <name val="Calibri"/>
      <family val="2"/>
      <scheme val="minor"/>
    </font>
    <font>
      <sz val="16"/>
      <name val="Calibri"/>
      <family val="2"/>
      <scheme val="minor"/>
    </font>
    <font>
      <b/>
      <i/>
      <sz val="16"/>
      <name val="Calibri"/>
      <family val="2"/>
      <scheme val="minor"/>
    </font>
    <font>
      <sz val="16"/>
      <color theme="1"/>
      <name val="Calibri"/>
      <family val="2"/>
      <scheme val="minor"/>
    </font>
  </fonts>
  <fills count="3">
    <fill>
      <patternFill patternType="none"/>
    </fill>
    <fill>
      <patternFill patternType="gray125"/>
    </fill>
    <fill>
      <patternFill patternType="solid">
        <fgColor theme="0"/>
        <bgColor indexed="64"/>
      </patternFill>
    </fill>
  </fills>
  <borders count="76">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s>
  <cellStyleXfs count="2">
    <xf numFmtId="0" fontId="0" fillId="0" borderId="0"/>
    <xf numFmtId="9" fontId="1" fillId="0" borderId="0" applyFont="0" applyFill="0" applyBorder="0" applyAlignment="0" applyProtection="0"/>
  </cellStyleXfs>
  <cellXfs count="477">
    <xf numFmtId="0" fontId="0" fillId="0" borderId="0" xfId="0"/>
    <xf numFmtId="0" fontId="9" fillId="2" borderId="0" xfId="0" applyFont="1" applyFill="1"/>
    <xf numFmtId="164" fontId="4" fillId="0" borderId="0" xfId="1" applyNumberFormat="1" applyFont="1" applyBorder="1" applyAlignment="1">
      <alignment horizontal="center" vertical="top"/>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164" fontId="6" fillId="2" borderId="19" xfId="1" applyNumberFormat="1" applyFont="1" applyFill="1" applyBorder="1" applyAlignment="1">
      <alignment horizontal="right"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164" fontId="8" fillId="2" borderId="28" xfId="1" applyNumberFormat="1" applyFont="1" applyFill="1" applyBorder="1" applyAlignment="1">
      <alignment horizontal="right" vertical="center"/>
    </xf>
    <xf numFmtId="164" fontId="6" fillId="2" borderId="28" xfId="1"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3" fontId="6" fillId="2" borderId="48"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49"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3" xfId="0" applyFont="1" applyFill="1" applyBorder="1" applyAlignment="1">
      <alignment horizontal="center" vertical="center"/>
    </xf>
    <xf numFmtId="3" fontId="6" fillId="2" borderId="54" xfId="0" applyNumberFormat="1" applyFont="1" applyFill="1" applyBorder="1" applyAlignment="1">
      <alignment horizontal="center" vertical="center"/>
    </xf>
    <xf numFmtId="0" fontId="5" fillId="2" borderId="21" xfId="0" applyFont="1" applyFill="1" applyBorder="1" applyAlignment="1">
      <alignment horizontal="center" vertical="center" wrapText="1"/>
    </xf>
    <xf numFmtId="3" fontId="6" fillId="2" borderId="13" xfId="0" applyNumberFormat="1" applyFont="1" applyFill="1" applyBorder="1" applyAlignment="1">
      <alignment horizontal="center" vertical="center"/>
    </xf>
    <xf numFmtId="3" fontId="6" fillId="2" borderId="21" xfId="0" applyNumberFormat="1" applyFont="1" applyFill="1" applyBorder="1" applyAlignment="1">
      <alignment horizontal="center" vertical="center"/>
    </xf>
    <xf numFmtId="3" fontId="6" fillId="2" borderId="14" xfId="0" applyNumberFormat="1" applyFont="1" applyFill="1" applyBorder="1" applyAlignment="1">
      <alignment horizontal="center" vertical="center"/>
    </xf>
    <xf numFmtId="3" fontId="6" fillId="2" borderId="24"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0" fontId="6" fillId="2" borderId="32" xfId="0" applyFont="1" applyFill="1" applyBorder="1" applyAlignment="1">
      <alignment horizontal="center" vertical="center" wrapText="1"/>
    </xf>
    <xf numFmtId="164" fontId="10" fillId="0" borderId="62"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wrapText="1"/>
    </xf>
    <xf numFmtId="164" fontId="10" fillId="0" borderId="16" xfId="1" applyNumberFormat="1" applyFont="1" applyFill="1" applyBorder="1" applyAlignment="1">
      <alignment horizontal="center" vertical="center" wrapText="1"/>
    </xf>
    <xf numFmtId="164" fontId="10" fillId="0" borderId="64" xfId="1" applyNumberFormat="1" applyFont="1" applyFill="1" applyBorder="1" applyAlignment="1">
      <alignment horizontal="center" vertical="center" wrapText="1"/>
    </xf>
    <xf numFmtId="164" fontId="10" fillId="0" borderId="22" xfId="1" applyNumberFormat="1" applyFont="1" applyFill="1" applyBorder="1" applyAlignment="1">
      <alignment horizontal="center" vertical="center" wrapText="1"/>
    </xf>
    <xf numFmtId="164" fontId="10" fillId="0" borderId="49" xfId="1" applyNumberFormat="1" applyFont="1" applyFill="1" applyBorder="1" applyAlignment="1">
      <alignment horizontal="center" vertical="center" wrapText="1"/>
    </xf>
    <xf numFmtId="164" fontId="10" fillId="0" borderId="66" xfId="1" applyNumberFormat="1" applyFont="1" applyFill="1" applyBorder="1" applyAlignment="1">
      <alignment horizontal="center" vertical="center" wrapText="1"/>
    </xf>
    <xf numFmtId="164" fontId="10" fillId="0" borderId="26" xfId="1" applyNumberFormat="1" applyFont="1" applyFill="1" applyBorder="1" applyAlignment="1">
      <alignment horizontal="center" vertical="center" wrapText="1"/>
    </xf>
    <xf numFmtId="164" fontId="10" fillId="0" borderId="25" xfId="1" applyNumberFormat="1" applyFont="1" applyFill="1" applyBorder="1" applyAlignment="1">
      <alignment horizontal="center" vertical="center" wrapText="1"/>
    </xf>
    <xf numFmtId="164" fontId="10" fillId="0" borderId="0" xfId="1" applyNumberFormat="1" applyFont="1" applyFill="1" applyBorder="1" applyAlignment="1">
      <alignment horizontal="center" vertical="center" wrapText="1"/>
    </xf>
    <xf numFmtId="3" fontId="8" fillId="2" borderId="28" xfId="0" applyNumberFormat="1" applyFont="1" applyFill="1" applyBorder="1" applyAlignment="1">
      <alignment horizontal="center" vertical="center"/>
    </xf>
    <xf numFmtId="3" fontId="6" fillId="2" borderId="25" xfId="0" applyNumberFormat="1" applyFont="1" applyFill="1" applyBorder="1" applyAlignment="1">
      <alignment horizontal="center" vertical="center"/>
    </xf>
    <xf numFmtId="3" fontId="6" fillId="2" borderId="27" xfId="0" applyNumberFormat="1" applyFont="1" applyFill="1" applyBorder="1" applyAlignment="1">
      <alignment horizontal="center" vertical="center"/>
    </xf>
    <xf numFmtId="3" fontId="6" fillId="2" borderId="26" xfId="0" applyNumberFormat="1" applyFont="1" applyFill="1" applyBorder="1" applyAlignment="1">
      <alignment horizontal="center" vertical="center"/>
    </xf>
    <xf numFmtId="0" fontId="13" fillId="2" borderId="29" xfId="0" applyFont="1" applyFill="1" applyBorder="1" applyAlignment="1">
      <alignment horizontal="center" vertical="center" wrapText="1"/>
    </xf>
    <xf numFmtId="3" fontId="8" fillId="2" borderId="23" xfId="0" applyNumberFormat="1" applyFont="1" applyFill="1" applyBorder="1" applyAlignment="1">
      <alignment horizontal="center" vertical="center"/>
    </xf>
    <xf numFmtId="3" fontId="8" fillId="2" borderId="49"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8" fillId="2" borderId="30" xfId="0" applyNumberFormat="1" applyFont="1" applyFill="1" applyBorder="1" applyAlignment="1">
      <alignment horizontal="center" vertical="center"/>
    </xf>
    <xf numFmtId="0" fontId="13"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6" fillId="2" borderId="39" xfId="0" applyFont="1" applyFill="1" applyBorder="1" applyAlignment="1">
      <alignment horizontal="center" vertical="center"/>
    </xf>
    <xf numFmtId="164" fontId="6" fillId="0" borderId="17" xfId="1" applyNumberFormat="1" applyFont="1" applyFill="1" applyBorder="1" applyAlignment="1">
      <alignment horizontal="right" vertical="center"/>
    </xf>
    <xf numFmtId="164" fontId="6" fillId="0" borderId="16" xfId="1" applyNumberFormat="1" applyFont="1" applyFill="1" applyBorder="1" applyAlignment="1">
      <alignment horizontal="right" vertical="center"/>
    </xf>
    <xf numFmtId="164" fontId="6" fillId="0" borderId="52" xfId="1" applyNumberFormat="1" applyFont="1" applyFill="1" applyBorder="1" applyAlignment="1">
      <alignment horizontal="right" vertical="center"/>
    </xf>
    <xf numFmtId="164" fontId="6" fillId="0" borderId="22" xfId="1" applyNumberFormat="1" applyFont="1" applyFill="1" applyBorder="1" applyAlignment="1">
      <alignment horizontal="right" vertical="center"/>
    </xf>
    <xf numFmtId="164" fontId="6" fillId="0" borderId="23" xfId="1" applyNumberFormat="1" applyFont="1" applyFill="1" applyBorder="1" applyAlignment="1">
      <alignment horizontal="right" vertical="center"/>
    </xf>
    <xf numFmtId="164" fontId="6" fillId="0" borderId="49" xfId="1" applyNumberFormat="1" applyFont="1" applyFill="1" applyBorder="1" applyAlignment="1">
      <alignment horizontal="right" vertical="center"/>
    </xf>
    <xf numFmtId="164" fontId="6" fillId="0" borderId="50" xfId="1" applyNumberFormat="1" applyFont="1" applyFill="1" applyBorder="1" applyAlignment="1">
      <alignment horizontal="right" vertical="center"/>
    </xf>
    <xf numFmtId="164" fontId="8" fillId="0" borderId="26"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164" fontId="6" fillId="0" borderId="0" xfId="1" applyNumberFormat="1" applyFont="1" applyFill="1" applyBorder="1" applyAlignment="1">
      <alignment horizontal="right" vertical="center"/>
    </xf>
    <xf numFmtId="164" fontId="8" fillId="0" borderId="18" xfId="1" applyNumberFormat="1" applyFont="1" applyFill="1" applyBorder="1" applyAlignment="1">
      <alignment horizontal="center" vertical="center"/>
    </xf>
    <xf numFmtId="164" fontId="8" fillId="0" borderId="16" xfId="1" applyNumberFormat="1" applyFont="1" applyFill="1" applyBorder="1" applyAlignment="1">
      <alignment horizontal="center" vertical="center"/>
    </xf>
    <xf numFmtId="164" fontId="8" fillId="0" borderId="19" xfId="1" applyNumberFormat="1" applyFont="1" applyFill="1" applyBorder="1" applyAlignment="1">
      <alignment horizontal="center" vertical="center"/>
    </xf>
    <xf numFmtId="164" fontId="8" fillId="0" borderId="27" xfId="1" applyNumberFormat="1" applyFont="1" applyFill="1" applyBorder="1" applyAlignment="1">
      <alignment horizontal="center" vertical="center"/>
    </xf>
    <xf numFmtId="164" fontId="8" fillId="0" borderId="25" xfId="1" applyNumberFormat="1" applyFont="1" applyFill="1" applyBorder="1" applyAlignment="1">
      <alignment horizontal="center" vertical="center"/>
    </xf>
    <xf numFmtId="164" fontId="8" fillId="0" borderId="28" xfId="1" applyNumberFormat="1" applyFont="1" applyFill="1" applyBorder="1" applyAlignment="1">
      <alignment horizontal="center" vertical="center"/>
    </xf>
    <xf numFmtId="164" fontId="6" fillId="0" borderId="0" xfId="1" applyNumberFormat="1" applyFont="1" applyFill="1" applyBorder="1" applyAlignment="1">
      <alignment horizontal="center" vertical="top"/>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3" xfId="0" applyFont="1" applyBorder="1" applyAlignment="1">
      <alignment horizontal="center" vertical="center" wrapText="1"/>
    </xf>
    <xf numFmtId="0" fontId="5" fillId="0" borderId="11" xfId="0" applyFont="1" applyBorder="1" applyAlignment="1">
      <alignment horizontal="center" vertical="center" wrapText="1"/>
    </xf>
    <xf numFmtId="3" fontId="6" fillId="0" borderId="12"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0" borderId="14" xfId="0" applyNumberFormat="1" applyFont="1" applyBorder="1" applyAlignment="1">
      <alignment horizontal="center" vertical="center"/>
    </xf>
    <xf numFmtId="0" fontId="7" fillId="0" borderId="16" xfId="0" applyFont="1" applyBorder="1" applyAlignment="1">
      <alignment horizontal="center" vertical="center" wrapText="1"/>
    </xf>
    <xf numFmtId="164" fontId="6" fillId="0" borderId="19" xfId="1" applyNumberFormat="1" applyFont="1" applyFill="1" applyBorder="1" applyAlignment="1">
      <alignment horizontal="right" vertical="center"/>
    </xf>
    <xf numFmtId="0" fontId="5" fillId="0" borderId="21" xfId="0" applyFont="1" applyBorder="1" applyAlignment="1">
      <alignment horizontal="center" vertical="center" wrapText="1"/>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6" fillId="0" borderId="24" xfId="0" applyNumberFormat="1" applyFont="1" applyBorder="1" applyAlignment="1">
      <alignment horizontal="center" vertical="center"/>
    </xf>
    <xf numFmtId="3" fontId="8" fillId="0" borderId="22" xfId="0" applyNumberFormat="1" applyFont="1" applyBorder="1" applyAlignment="1">
      <alignment horizontal="center" vertical="center"/>
    </xf>
    <xf numFmtId="3" fontId="8" fillId="0" borderId="23" xfId="0" applyNumberFormat="1" applyFont="1" applyBorder="1" applyAlignment="1">
      <alignment horizontal="center" vertical="center"/>
    </xf>
    <xf numFmtId="3" fontId="8" fillId="0" borderId="24" xfId="0" applyNumberFormat="1" applyFont="1" applyBorder="1" applyAlignment="1">
      <alignment horizontal="center" vertical="center"/>
    </xf>
    <xf numFmtId="0" fontId="7" fillId="0" borderId="25" xfId="0" applyFont="1" applyBorder="1" applyAlignment="1">
      <alignment horizontal="center" vertical="center" wrapText="1"/>
    </xf>
    <xf numFmtId="164" fontId="8" fillId="0" borderId="28" xfId="1" applyNumberFormat="1" applyFont="1" applyFill="1" applyBorder="1" applyAlignment="1">
      <alignment horizontal="right"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6" fillId="0" borderId="2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0" borderId="30" xfId="0" applyFont="1" applyBorder="1" applyAlignment="1">
      <alignment horizontal="center" vertical="center"/>
    </xf>
    <xf numFmtId="0" fontId="10" fillId="0" borderId="31" xfId="0" applyFont="1" applyBorder="1" applyAlignment="1">
      <alignment horizontal="center" vertical="center" wrapText="1"/>
    </xf>
    <xf numFmtId="0" fontId="5" fillId="0" borderId="32" xfId="0" applyFont="1" applyBorder="1" applyAlignment="1">
      <alignment horizontal="center" vertical="center" wrapText="1"/>
    </xf>
    <xf numFmtId="3" fontId="6" fillId="0" borderId="33"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8" fillId="0" borderId="34" xfId="0" applyNumberFormat="1" applyFont="1" applyBorder="1" applyAlignment="1">
      <alignment horizontal="center" vertical="center"/>
    </xf>
    <xf numFmtId="0" fontId="10" fillId="0" borderId="0" xfId="0" applyFont="1" applyAlignment="1">
      <alignment horizontal="center" vertical="center" wrapText="1"/>
    </xf>
    <xf numFmtId="3" fontId="6"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3" xfId="0" applyNumberFormat="1"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3" xfId="0" applyFont="1" applyBorder="1" applyAlignment="1">
      <alignment horizontal="center" vertical="center"/>
    </xf>
    <xf numFmtId="0" fontId="9" fillId="0" borderId="0" xfId="0" applyFont="1"/>
    <xf numFmtId="0" fontId="9" fillId="0" borderId="0" xfId="0" applyFont="1" applyAlignment="1">
      <alignment horizontal="center" vertical="center" wrapText="1"/>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1"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4" fillId="0" borderId="0" xfId="0" applyFont="1" applyAlignment="1">
      <alignment horizontal="center" vertical="center" wrapText="1"/>
    </xf>
    <xf numFmtId="0" fontId="5" fillId="2" borderId="0" xfId="0" applyFont="1" applyFill="1" applyAlignment="1">
      <alignment horizontal="center" vertical="center" wrapText="1"/>
    </xf>
    <xf numFmtId="0" fontId="4" fillId="0" borderId="39" xfId="0" applyFont="1" applyBorder="1" applyAlignment="1">
      <alignment horizontal="center" vertical="center"/>
    </xf>
    <xf numFmtId="0" fontId="0" fillId="0" borderId="0" xfId="0" applyAlignment="1">
      <alignment horizontal="center" vertical="center" wrapText="1"/>
    </xf>
    <xf numFmtId="3" fontId="6" fillId="0" borderId="47" xfId="0" applyNumberFormat="1" applyFont="1" applyBorder="1" applyAlignment="1">
      <alignment horizontal="center" vertical="center"/>
    </xf>
    <xf numFmtId="3" fontId="6" fillId="0" borderId="48"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6" fillId="0" borderId="54" xfId="0" applyNumberFormat="1" applyFont="1" applyBorder="1" applyAlignment="1">
      <alignment horizontal="center" vertical="center"/>
    </xf>
    <xf numFmtId="0" fontId="5" fillId="0" borderId="16" xfId="0" applyFont="1" applyBorder="1" applyAlignment="1">
      <alignment horizontal="center" vertical="center" wrapText="1"/>
    </xf>
    <xf numFmtId="164" fontId="6" fillId="0" borderId="17" xfId="1" quotePrefix="1" applyNumberFormat="1" applyFont="1" applyFill="1" applyBorder="1" applyAlignment="1">
      <alignment horizontal="right" vertical="center"/>
    </xf>
    <xf numFmtId="3" fontId="6" fillId="0" borderId="21" xfId="0" applyNumberFormat="1" applyFont="1" applyBorder="1" applyAlignment="1">
      <alignment horizontal="center" vertical="center"/>
    </xf>
    <xf numFmtId="0" fontId="5" fillId="0" borderId="49" xfId="0" applyFont="1" applyBorder="1" applyAlignment="1">
      <alignment horizontal="center" vertical="center" wrapText="1"/>
    </xf>
    <xf numFmtId="3" fontId="6" fillId="0" borderId="49" xfId="0" applyNumberFormat="1" applyFont="1" applyBorder="1" applyAlignment="1">
      <alignment horizontal="center" vertical="center"/>
    </xf>
    <xf numFmtId="0" fontId="5" fillId="0" borderId="25" xfId="0" applyFont="1" applyBorder="1" applyAlignment="1">
      <alignment horizontal="center" vertical="center" wrapText="1"/>
    </xf>
    <xf numFmtId="164" fontId="6" fillId="0" borderId="26" xfId="1" applyNumberFormat="1" applyFont="1" applyFill="1" applyBorder="1" applyAlignment="1">
      <alignment horizontal="right" vertical="center"/>
    </xf>
    <xf numFmtId="164" fontId="6" fillId="0" borderId="25" xfId="1" applyNumberFormat="1" applyFont="1" applyFill="1" applyBorder="1" applyAlignment="1">
      <alignment horizontal="right" vertical="center"/>
    </xf>
    <xf numFmtId="3" fontId="8" fillId="0" borderId="47" xfId="0" applyNumberFormat="1" applyFont="1" applyBorder="1" applyAlignment="1">
      <alignment horizontal="center" vertical="center"/>
    </xf>
    <xf numFmtId="3" fontId="8" fillId="0" borderId="48" xfId="0" applyNumberFormat="1" applyFont="1" applyBorder="1" applyAlignment="1">
      <alignment horizontal="center" vertical="center"/>
    </xf>
    <xf numFmtId="3" fontId="8" fillId="0" borderId="11" xfId="0" applyNumberFormat="1" applyFont="1" applyBorder="1" applyAlignment="1">
      <alignment horizontal="center" vertical="center"/>
    </xf>
    <xf numFmtId="0" fontId="6" fillId="0" borderId="31" xfId="0" applyFont="1" applyBorder="1" applyAlignment="1">
      <alignment horizontal="center" vertical="center" wrapText="1"/>
    </xf>
    <xf numFmtId="1" fontId="6" fillId="0" borderId="56" xfId="0" applyNumberFormat="1" applyFont="1" applyBorder="1" applyAlignment="1">
      <alignment horizontal="center" vertical="center"/>
    </xf>
    <xf numFmtId="3" fontId="8" fillId="0" borderId="5" xfId="0" applyNumberFormat="1" applyFont="1" applyBorder="1" applyAlignment="1">
      <alignment horizontal="center" vertical="center"/>
    </xf>
    <xf numFmtId="3" fontId="6" fillId="0" borderId="0" xfId="0" quotePrefix="1" applyNumberFormat="1" applyFont="1" applyAlignment="1">
      <alignment horizontal="center" vertical="center"/>
    </xf>
    <xf numFmtId="0" fontId="6" fillId="0" borderId="32" xfId="0" applyFont="1" applyBorder="1" applyAlignment="1">
      <alignment horizontal="center" vertical="center" wrapText="1"/>
    </xf>
    <xf numFmtId="164" fontId="8" fillId="0" borderId="56" xfId="1" applyNumberFormat="1" applyFont="1" applyFill="1" applyBorder="1" applyAlignment="1">
      <alignment horizontal="center" vertical="center"/>
    </xf>
    <xf numFmtId="164" fontId="8" fillId="0" borderId="33" xfId="1" applyNumberFormat="1" applyFont="1" applyFill="1" applyBorder="1" applyAlignment="1">
      <alignment horizontal="center" vertical="center"/>
    </xf>
    <xf numFmtId="164" fontId="8" fillId="0" borderId="33" xfId="1" quotePrefix="1" applyNumberFormat="1" applyFont="1" applyFill="1" applyBorder="1" applyAlignment="1">
      <alignment horizontal="center" vertical="center"/>
    </xf>
    <xf numFmtId="164" fontId="8" fillId="0" borderId="57" xfId="1" applyNumberFormat="1" applyFont="1" applyFill="1" applyBorder="1" applyAlignment="1">
      <alignment horizontal="center" vertical="center"/>
    </xf>
    <xf numFmtId="164" fontId="8" fillId="0" borderId="34" xfId="1" applyNumberFormat="1" applyFont="1" applyFill="1" applyBorder="1" applyAlignment="1">
      <alignment horizontal="center" vertical="center"/>
    </xf>
    <xf numFmtId="164" fontId="6" fillId="0" borderId="0" xfId="1" applyNumberFormat="1" applyFont="1" applyFill="1" applyBorder="1" applyAlignment="1">
      <alignment horizontal="center"/>
    </xf>
    <xf numFmtId="0" fontId="12" fillId="0" borderId="0" xfId="0" applyFont="1" applyAlignment="1">
      <alignment horizontal="center" vertical="center" wrapText="1"/>
    </xf>
    <xf numFmtId="0" fontId="10" fillId="0" borderId="59" xfId="0" applyFont="1" applyBorder="1" applyAlignment="1">
      <alignment horizontal="center" vertical="center"/>
    </xf>
    <xf numFmtId="0" fontId="10" fillId="0" borderId="40" xfId="0" applyFont="1" applyBorder="1" applyAlignment="1">
      <alignment horizontal="center" vertical="center"/>
    </xf>
    <xf numFmtId="0" fontId="10" fillId="0" borderId="60" xfId="0" applyFont="1" applyBorder="1" applyAlignment="1">
      <alignment horizontal="center" vertical="center"/>
    </xf>
    <xf numFmtId="0" fontId="6" fillId="0" borderId="3" xfId="0" applyFont="1" applyBorder="1" applyAlignment="1">
      <alignment horizontal="center" vertical="center" wrapText="1"/>
    </xf>
    <xf numFmtId="0" fontId="6" fillId="0" borderId="61" xfId="0" applyFont="1" applyBorder="1" applyAlignment="1">
      <alignment horizontal="right" vertical="center" wrapText="1"/>
    </xf>
    <xf numFmtId="0" fontId="6" fillId="0" borderId="47" xfId="0" applyFont="1" applyBorder="1" applyAlignment="1">
      <alignment horizontal="right" vertical="center" wrapText="1"/>
    </xf>
    <xf numFmtId="0" fontId="6" fillId="0" borderId="11" xfId="0" applyFont="1" applyBorder="1" applyAlignment="1">
      <alignment horizontal="right" vertical="center" wrapText="1"/>
    </xf>
    <xf numFmtId="0" fontId="8" fillId="0" borderId="5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63" xfId="0" applyFont="1" applyBorder="1" applyAlignment="1">
      <alignment horizontal="right" vertical="center" wrapText="1"/>
    </xf>
    <xf numFmtId="0" fontId="6" fillId="0" borderId="12" xfId="0" applyFont="1" applyBorder="1" applyAlignment="1">
      <alignment horizontal="right" vertical="center" wrapText="1"/>
    </xf>
    <xf numFmtId="0" fontId="6" fillId="0" borderId="21" xfId="0" applyFont="1" applyBorder="1" applyAlignment="1">
      <alignment horizontal="right" vertical="center" wrapText="1"/>
    </xf>
    <xf numFmtId="0" fontId="8" fillId="0" borderId="50" xfId="0" applyFont="1" applyBorder="1" applyAlignment="1">
      <alignment horizontal="center" vertical="center" wrapText="1"/>
    </xf>
    <xf numFmtId="3" fontId="8" fillId="0" borderId="61" xfId="0" applyNumberFormat="1" applyFont="1" applyBorder="1" applyAlignment="1">
      <alignment horizontal="right" vertical="center" wrapText="1"/>
    </xf>
    <xf numFmtId="3" fontId="8" fillId="0" borderId="47" xfId="0" applyNumberFormat="1" applyFont="1" applyBorder="1" applyAlignment="1">
      <alignment horizontal="right" vertical="center" wrapText="1"/>
    </xf>
    <xf numFmtId="3" fontId="8" fillId="0" borderId="11" xfId="0" applyNumberFormat="1" applyFont="1" applyBorder="1" applyAlignment="1">
      <alignment horizontal="right" vertical="center" wrapText="1"/>
    </xf>
    <xf numFmtId="0" fontId="8"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13" fillId="0" borderId="65" xfId="0" applyFont="1" applyBorder="1" applyAlignment="1">
      <alignment horizontal="center" vertical="center" wrapText="1"/>
    </xf>
    <xf numFmtId="0" fontId="6" fillId="0" borderId="46" xfId="0" applyFont="1" applyBorder="1" applyAlignment="1">
      <alignment horizontal="center" vertical="center" wrapText="1"/>
    </xf>
    <xf numFmtId="0" fontId="10" fillId="0" borderId="2" xfId="0" applyFont="1" applyBorder="1" applyAlignment="1">
      <alignment horizontal="center" vertical="center"/>
    </xf>
    <xf numFmtId="0" fontId="14" fillId="0" borderId="36" xfId="0" applyFont="1" applyBorder="1" applyAlignment="1">
      <alignment horizontal="center" vertical="center"/>
    </xf>
    <xf numFmtId="0" fontId="6" fillId="0" borderId="36" xfId="0" applyFont="1" applyBorder="1" applyAlignment="1">
      <alignment horizontal="center" vertical="center" wrapText="1"/>
    </xf>
    <xf numFmtId="3" fontId="15" fillId="0" borderId="36" xfId="0" applyNumberFormat="1" applyFont="1" applyBorder="1" applyAlignment="1">
      <alignment horizontal="center" vertical="center"/>
    </xf>
    <xf numFmtId="164" fontId="6" fillId="0" borderId="18" xfId="1" quotePrefix="1" applyNumberFormat="1" applyFont="1" applyFill="1" applyBorder="1" applyAlignment="1">
      <alignment horizontal="right" vertical="center"/>
    </xf>
    <xf numFmtId="164" fontId="6" fillId="0" borderId="24" xfId="1" applyNumberFormat="1" applyFont="1" applyFill="1" applyBorder="1" applyAlignment="1">
      <alignment horizontal="right" vertical="center"/>
    </xf>
    <xf numFmtId="3" fontId="8" fillId="0" borderId="54" xfId="0" applyNumberFormat="1" applyFont="1" applyBorder="1" applyAlignment="1">
      <alignment horizontal="center" vertical="center"/>
    </xf>
    <xf numFmtId="0" fontId="13" fillId="0" borderId="29" xfId="0" applyFont="1" applyBorder="1" applyAlignment="1">
      <alignment horizontal="center" vertical="center" wrapText="1"/>
    </xf>
    <xf numFmtId="3" fontId="6" fillId="0" borderId="26" xfId="0" applyNumberFormat="1" applyFont="1" applyBorder="1" applyAlignment="1">
      <alignment horizontal="center" vertical="center"/>
    </xf>
    <xf numFmtId="3" fontId="6" fillId="0" borderId="27" xfId="0" applyNumberFormat="1" applyFont="1" applyBorder="1" applyAlignment="1">
      <alignment horizontal="center" vertical="center"/>
    </xf>
    <xf numFmtId="3" fontId="6" fillId="0" borderId="25" xfId="0" applyNumberFormat="1" applyFont="1" applyBorder="1" applyAlignment="1">
      <alignment horizontal="center" vertical="center"/>
    </xf>
    <xf numFmtId="3" fontId="8" fillId="0" borderId="28" xfId="0" applyNumberFormat="1" applyFont="1" applyBorder="1" applyAlignment="1">
      <alignment horizontal="center" vertical="center"/>
    </xf>
    <xf numFmtId="0" fontId="10" fillId="0" borderId="53" xfId="0" applyFont="1" applyBorder="1" applyAlignment="1">
      <alignment horizontal="center" vertical="center" wrapText="1"/>
    </xf>
    <xf numFmtId="0" fontId="9" fillId="0" borderId="0" xfId="0" applyFont="1" applyAlignment="1">
      <alignment horizontal="center"/>
    </xf>
    <xf numFmtId="0" fontId="6" fillId="2" borderId="0" xfId="0" applyFont="1" applyFill="1" applyAlignment="1">
      <alignment horizontal="center" vertical="center" wrapText="1"/>
    </xf>
    <xf numFmtId="0" fontId="10" fillId="2" borderId="0" xfId="0" applyFont="1" applyFill="1" applyAlignment="1">
      <alignment horizontal="center" vertical="center" wrapText="1"/>
    </xf>
    <xf numFmtId="3" fontId="6" fillId="2" borderId="0" xfId="0" applyNumberFormat="1" applyFont="1" applyFill="1" applyAlignment="1">
      <alignment horizontal="center" vertical="center"/>
    </xf>
    <xf numFmtId="3" fontId="8" fillId="2" borderId="0" xfId="0" applyNumberFormat="1" applyFont="1" applyFill="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3" xfId="0" applyFont="1" applyBorder="1" applyAlignment="1">
      <alignment horizontal="center" vertical="center" wrapText="1"/>
    </xf>
    <xf numFmtId="3" fontId="13" fillId="0" borderId="47" xfId="0" applyNumberFormat="1" applyFont="1" applyBorder="1" applyAlignment="1">
      <alignment horizontal="center" vertical="center"/>
    </xf>
    <xf numFmtId="3" fontId="13" fillId="0" borderId="48" xfId="0" applyNumberFormat="1" applyFont="1" applyBorder="1" applyAlignment="1">
      <alignment horizontal="center" vertical="center"/>
    </xf>
    <xf numFmtId="3" fontId="13" fillId="0" borderId="11" xfId="0" applyNumberFormat="1" applyFont="1" applyBorder="1" applyAlignment="1">
      <alignment horizontal="center" vertical="center"/>
    </xf>
    <xf numFmtId="3" fontId="13" fillId="0" borderId="54" xfId="0" applyNumberFormat="1" applyFont="1" applyBorder="1" applyAlignment="1">
      <alignment horizontal="center" vertical="center"/>
    </xf>
    <xf numFmtId="0" fontId="13" fillId="0" borderId="52" xfId="0" applyFont="1" applyBorder="1" applyAlignment="1">
      <alignment horizontal="center" vertical="center" wrapText="1"/>
    </xf>
    <xf numFmtId="164" fontId="13" fillId="0" borderId="17" xfId="1" applyNumberFormat="1" applyFont="1" applyFill="1" applyBorder="1" applyAlignment="1">
      <alignment horizontal="right" vertical="center"/>
    </xf>
    <xf numFmtId="164" fontId="13" fillId="0" borderId="18" xfId="1" applyNumberFormat="1" applyFont="1" applyFill="1" applyBorder="1" applyAlignment="1">
      <alignment horizontal="right" vertical="center"/>
    </xf>
    <xf numFmtId="164" fontId="13" fillId="0" borderId="16" xfId="1" applyNumberFormat="1" applyFont="1" applyFill="1" applyBorder="1" applyAlignment="1">
      <alignment horizontal="right" vertical="center"/>
    </xf>
    <xf numFmtId="164" fontId="13" fillId="0" borderId="19" xfId="1" applyNumberFormat="1" applyFont="1" applyFill="1" applyBorder="1" applyAlignment="1">
      <alignment horizontal="right" vertical="center"/>
    </xf>
    <xf numFmtId="0" fontId="13" fillId="0" borderId="50" xfId="0" applyFont="1" applyBorder="1" applyAlignment="1">
      <alignment horizontal="center" vertical="center" wrapText="1"/>
    </xf>
    <xf numFmtId="3" fontId="13" fillId="0" borderId="22" xfId="0" applyNumberFormat="1" applyFont="1" applyBorder="1" applyAlignment="1">
      <alignment horizontal="center" vertical="center"/>
    </xf>
    <xf numFmtId="3" fontId="13" fillId="0" borderId="23" xfId="0" applyNumberFormat="1" applyFont="1" applyBorder="1" applyAlignment="1">
      <alignment horizontal="center" vertical="center"/>
    </xf>
    <xf numFmtId="3" fontId="13" fillId="0" borderId="49" xfId="0" applyNumberFormat="1" applyFont="1" applyBorder="1" applyAlignment="1">
      <alignment horizontal="center" vertical="center"/>
    </xf>
    <xf numFmtId="3" fontId="13" fillId="0" borderId="24" xfId="0" applyNumberFormat="1" applyFont="1" applyBorder="1" applyAlignment="1">
      <alignment horizontal="center" vertical="center"/>
    </xf>
    <xf numFmtId="164" fontId="13" fillId="0" borderId="18" xfId="1" applyNumberFormat="1" applyFont="1" applyFill="1" applyBorder="1" applyAlignment="1">
      <alignment horizontal="center" vertical="center"/>
    </xf>
    <xf numFmtId="164" fontId="13" fillId="0" borderId="22" xfId="1" applyNumberFormat="1" applyFont="1" applyFill="1" applyBorder="1" applyAlignment="1">
      <alignment horizontal="right" vertical="center"/>
    </xf>
    <xf numFmtId="164" fontId="13" fillId="0" borderId="23" xfId="1" applyNumberFormat="1" applyFont="1" applyFill="1" applyBorder="1" applyAlignment="1">
      <alignment horizontal="right" vertical="center"/>
    </xf>
    <xf numFmtId="164" fontId="13" fillId="0" borderId="49" xfId="1" applyNumberFormat="1" applyFont="1" applyFill="1" applyBorder="1" applyAlignment="1">
      <alignment horizontal="right" vertical="center"/>
    </xf>
    <xf numFmtId="164" fontId="13" fillId="0" borderId="24" xfId="1" applyNumberFormat="1" applyFont="1" applyFill="1" applyBorder="1" applyAlignment="1">
      <alignment horizontal="right"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3" fillId="0" borderId="10" xfId="0" applyFont="1" applyBorder="1" applyAlignment="1">
      <alignment horizontal="center" vertical="center" wrapText="1"/>
    </xf>
    <xf numFmtId="3" fontId="13" fillId="0" borderId="8" xfId="0" applyNumberFormat="1" applyFont="1" applyBorder="1" applyAlignment="1">
      <alignment horizontal="center" vertical="center"/>
    </xf>
    <xf numFmtId="3" fontId="13" fillId="0" borderId="9" xfId="0" applyNumberFormat="1" applyFont="1" applyBorder="1" applyAlignment="1">
      <alignment horizontal="center" vertical="center"/>
    </xf>
    <xf numFmtId="3" fontId="13" fillId="0" borderId="10" xfId="0" applyNumberFormat="1" applyFont="1" applyBorder="1" applyAlignment="1">
      <alignment horizontal="center" vertical="center"/>
    </xf>
    <xf numFmtId="3" fontId="10" fillId="0" borderId="30" xfId="0" applyNumberFormat="1" applyFont="1" applyBorder="1" applyAlignment="1">
      <alignment horizontal="center" vertical="center"/>
    </xf>
    <xf numFmtId="0" fontId="13" fillId="0" borderId="6" xfId="0" applyFont="1" applyBorder="1" applyAlignment="1">
      <alignment horizontal="center" vertical="center" wrapText="1"/>
    </xf>
    <xf numFmtId="0" fontId="13" fillId="0" borderId="46" xfId="0" applyFont="1" applyBorder="1" applyAlignment="1">
      <alignment horizontal="center" vertical="center" wrapText="1"/>
    </xf>
    <xf numFmtId="3" fontId="13" fillId="0" borderId="26" xfId="0" applyNumberFormat="1" applyFont="1" applyBorder="1" applyAlignment="1">
      <alignment horizontal="center" vertical="center"/>
    </xf>
    <xf numFmtId="3" fontId="13" fillId="0" borderId="27" xfId="0" applyNumberFormat="1" applyFont="1" applyBorder="1" applyAlignment="1">
      <alignment horizontal="center" vertical="center"/>
    </xf>
    <xf numFmtId="3" fontId="13" fillId="0" borderId="25" xfId="0" applyNumberFormat="1" applyFont="1" applyBorder="1" applyAlignment="1">
      <alignment horizontal="center" vertical="center"/>
    </xf>
    <xf numFmtId="3" fontId="10" fillId="0" borderId="28" xfId="0" applyNumberFormat="1" applyFont="1" applyBorder="1" applyAlignment="1">
      <alignment horizontal="center" vertical="center"/>
    </xf>
    <xf numFmtId="0" fontId="10" fillId="0" borderId="6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3" xfId="0" applyFont="1" applyBorder="1" applyAlignment="1">
      <alignment horizontal="center" vertical="center"/>
    </xf>
    <xf numFmtId="0" fontId="6" fillId="0" borderId="0" xfId="0" applyFont="1"/>
    <xf numFmtId="0" fontId="8" fillId="0" borderId="8" xfId="0" applyFont="1" applyBorder="1" applyAlignment="1">
      <alignment horizontal="center" vertical="center" wrapText="1"/>
    </xf>
    <xf numFmtId="3" fontId="6" fillId="0" borderId="3" xfId="0" applyNumberFormat="1" applyFont="1" applyBorder="1" applyAlignment="1">
      <alignment horizontal="center" vertical="center"/>
    </xf>
    <xf numFmtId="3" fontId="6" fillId="0" borderId="50" xfId="0" applyNumberFormat="1" applyFont="1" applyBorder="1" applyAlignment="1">
      <alignment horizontal="center" vertical="center"/>
    </xf>
    <xf numFmtId="3" fontId="6" fillId="0" borderId="9" xfId="0" applyNumberFormat="1"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8" fillId="0" borderId="28" xfId="0" applyFont="1" applyBorder="1" applyAlignment="1">
      <alignment horizontal="center" vertical="center"/>
    </xf>
    <xf numFmtId="0" fontId="9" fillId="0" borderId="0" xfId="0" applyFont="1" applyAlignment="1">
      <alignment vertical="top"/>
    </xf>
    <xf numFmtId="0" fontId="9" fillId="0" borderId="0" xfId="0" applyFont="1" applyAlignment="1">
      <alignment horizontal="center" vertical="top" wrapText="1"/>
    </xf>
    <xf numFmtId="0" fontId="7" fillId="0" borderId="11" xfId="0" applyFont="1" applyBorder="1" applyAlignment="1">
      <alignment horizontal="center" vertical="center" wrapText="1"/>
    </xf>
    <xf numFmtId="0" fontId="6" fillId="0" borderId="10" xfId="0" applyFont="1" applyBorder="1" applyAlignment="1">
      <alignment horizontal="center" vertical="center" wrapText="1"/>
    </xf>
    <xf numFmtId="3" fontId="6" fillId="0" borderId="8"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8" fillId="0" borderId="30" xfId="0" applyNumberFormat="1" applyFont="1" applyBorder="1" applyAlignment="1">
      <alignment horizontal="center" vertical="center"/>
    </xf>
    <xf numFmtId="0" fontId="6" fillId="0" borderId="25" xfId="0" applyFont="1" applyBorder="1" applyAlignment="1">
      <alignment horizontal="center" vertical="center" wrapText="1"/>
    </xf>
    <xf numFmtId="3" fontId="8" fillId="0" borderId="27" xfId="0" applyNumberFormat="1" applyFont="1" applyBorder="1" applyAlignment="1">
      <alignment horizontal="center" vertical="center"/>
    </xf>
    <xf numFmtId="0" fontId="10" fillId="0" borderId="35" xfId="0" applyFont="1" applyBorder="1" applyAlignment="1">
      <alignment vertical="center" wrapText="1"/>
    </xf>
    <xf numFmtId="0" fontId="5" fillId="0" borderId="11" xfId="0" applyFont="1" applyBorder="1" applyAlignment="1">
      <alignment horizontal="right" vertical="center" wrapText="1"/>
    </xf>
    <xf numFmtId="3" fontId="6" fillId="0" borderId="48" xfId="0" applyNumberFormat="1" applyFont="1" applyBorder="1" applyAlignment="1">
      <alignment horizontal="right" vertical="center"/>
    </xf>
    <xf numFmtId="3" fontId="6" fillId="0" borderId="11" xfId="0" applyNumberFormat="1" applyFont="1" applyBorder="1" applyAlignment="1">
      <alignment horizontal="right" vertical="center"/>
    </xf>
    <xf numFmtId="3" fontId="6" fillId="0" borderId="54" xfId="0" applyNumberFormat="1" applyFont="1" applyBorder="1" applyAlignment="1">
      <alignment horizontal="right" vertical="center"/>
    </xf>
    <xf numFmtId="0" fontId="5" fillId="0" borderId="16" xfId="0" applyFont="1" applyBorder="1" applyAlignment="1">
      <alignment vertical="center" wrapText="1"/>
    </xf>
    <xf numFmtId="0" fontId="5" fillId="0" borderId="21" xfId="0" applyFont="1" applyBorder="1" applyAlignment="1">
      <alignment horizontal="right" vertical="center" wrapText="1"/>
    </xf>
    <xf numFmtId="0" fontId="6" fillId="0" borderId="13" xfId="0" applyFont="1" applyBorder="1" applyAlignment="1">
      <alignment horizontal="right" vertical="center"/>
    </xf>
    <xf numFmtId="0" fontId="6" fillId="0" borderId="21" xfId="0" applyFont="1" applyBorder="1" applyAlignment="1">
      <alignment horizontal="right" vertical="center"/>
    </xf>
    <xf numFmtId="0" fontId="6" fillId="0" borderId="14" xfId="0" applyFont="1" applyBorder="1" applyAlignment="1">
      <alignment horizontal="right" vertical="center"/>
    </xf>
    <xf numFmtId="3" fontId="6" fillId="0" borderId="13"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14" xfId="0" applyNumberFormat="1" applyFont="1" applyBorder="1" applyAlignment="1">
      <alignment horizontal="right" vertical="center"/>
    </xf>
    <xf numFmtId="0" fontId="5" fillId="0" borderId="25" xfId="0" applyFont="1" applyBorder="1" applyAlignment="1">
      <alignment vertical="center" wrapText="1"/>
    </xf>
    <xf numFmtId="3" fontId="6" fillId="0" borderId="57" xfId="0" applyNumberFormat="1" applyFont="1" applyBorder="1" applyAlignment="1">
      <alignment horizontal="center" vertical="center"/>
    </xf>
    <xf numFmtId="0" fontId="9" fillId="0" borderId="49" xfId="0" applyFont="1" applyBorder="1" applyAlignment="1">
      <alignment horizontal="center" vertical="center" wrapText="1"/>
    </xf>
    <xf numFmtId="3" fontId="6" fillId="0" borderId="71" xfId="0" applyNumberFormat="1" applyFont="1" applyBorder="1" applyAlignment="1">
      <alignment horizontal="center" vertical="center"/>
    </xf>
    <xf numFmtId="3" fontId="8" fillId="0" borderId="56" xfId="0" applyNumberFormat="1" applyFont="1" applyBorder="1" applyAlignment="1">
      <alignment horizontal="center" vertical="center"/>
    </xf>
    <xf numFmtId="3" fontId="8" fillId="0" borderId="33" xfId="0" applyNumberFormat="1" applyFont="1" applyBorder="1" applyAlignment="1">
      <alignment horizontal="center" vertical="center"/>
    </xf>
    <xf numFmtId="3" fontId="8" fillId="0" borderId="57" xfId="0" applyNumberFormat="1" applyFont="1" applyBorder="1" applyAlignment="1">
      <alignment horizontal="center" vertical="center"/>
    </xf>
    <xf numFmtId="0" fontId="6" fillId="0" borderId="59" xfId="0" applyFont="1" applyBorder="1" applyAlignment="1">
      <alignment horizontal="center" vertical="center"/>
    </xf>
    <xf numFmtId="0" fontId="6" fillId="0" borderId="65" xfId="0" applyFont="1" applyBorder="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8" fillId="0" borderId="20" xfId="0" applyFont="1" applyBorder="1" applyAlignment="1">
      <alignment horizontal="center" vertical="center" wrapText="1"/>
    </xf>
    <xf numFmtId="0" fontId="8" fillId="0" borderId="6" xfId="0" applyFont="1" applyBorder="1" applyAlignment="1">
      <alignment horizontal="center" vertical="center"/>
    </xf>
    <xf numFmtId="0" fontId="10" fillId="0" borderId="29" xfId="0" applyFont="1" applyBorder="1" applyAlignment="1">
      <alignment horizontal="left" vertical="center" wrapText="1"/>
    </xf>
    <xf numFmtId="0" fontId="10" fillId="0" borderId="35" xfId="0" applyFont="1" applyBorder="1" applyAlignment="1">
      <alignment horizontal="left"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2" xfId="0" applyFont="1" applyBorder="1" applyAlignment="1">
      <alignment horizontal="center" vertical="center"/>
    </xf>
    <xf numFmtId="0" fontId="8" fillId="2" borderId="37"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2" fillId="0" borderId="29" xfId="0" applyFont="1" applyBorder="1" applyAlignment="1">
      <alignment horizontal="left" vertical="center" wrapText="1"/>
    </xf>
    <xf numFmtId="0" fontId="2" fillId="0" borderId="35" xfId="0" applyFont="1" applyBorder="1" applyAlignment="1">
      <alignment horizontal="left"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0" fillId="0" borderId="0" xfId="0" applyAlignment="1">
      <alignment horizontal="left" vertical="top" wrapText="1"/>
    </xf>
    <xf numFmtId="0" fontId="6" fillId="2" borderId="29"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0" borderId="55" xfId="0" applyFont="1" applyBorder="1" applyAlignment="1">
      <alignment horizontal="center" vertical="center"/>
    </xf>
    <xf numFmtId="0" fontId="6" fillId="0" borderId="6" xfId="0" applyFont="1" applyBorder="1" applyAlignment="1">
      <alignment horizontal="center" vertical="center"/>
    </xf>
    <xf numFmtId="0" fontId="10" fillId="0" borderId="6" xfId="0" applyFont="1" applyBorder="1" applyAlignment="1">
      <alignment horizontal="center" vertical="center"/>
    </xf>
    <xf numFmtId="0" fontId="9" fillId="0" borderId="0" xfId="0" applyFont="1" applyAlignment="1">
      <alignment horizontal="left" vertical="top" wrapText="1"/>
    </xf>
    <xf numFmtId="0" fontId="10" fillId="0" borderId="53" xfId="0" applyFont="1" applyBorder="1" applyAlignment="1">
      <alignment horizontal="center" vertical="center" wrapText="1"/>
    </xf>
    <xf numFmtId="0" fontId="6" fillId="0" borderId="65" xfId="0" applyFont="1" applyBorder="1" applyAlignment="1">
      <alignment horizontal="right" vertical="center"/>
    </xf>
    <xf numFmtId="0" fontId="6" fillId="0" borderId="45" xfId="0" applyFont="1" applyBorder="1" applyAlignment="1">
      <alignment horizontal="right" vertical="center"/>
    </xf>
    <xf numFmtId="0" fontId="6" fillId="0" borderId="46" xfId="0" applyFont="1" applyBorder="1" applyAlignment="1">
      <alignment horizontal="right" vertical="center"/>
    </xf>
    <xf numFmtId="0" fontId="13" fillId="0" borderId="0" xfId="0" applyFont="1" applyAlignment="1">
      <alignment horizontal="left" vertical="top" wrapText="1"/>
    </xf>
    <xf numFmtId="0" fontId="6" fillId="0" borderId="37" xfId="0" applyFont="1" applyBorder="1" applyAlignment="1">
      <alignment horizontal="right" vertical="center"/>
    </xf>
    <xf numFmtId="0" fontId="6" fillId="0" borderId="69" xfId="0" applyFont="1" applyBorder="1" applyAlignment="1">
      <alignment horizontal="right" vertical="center"/>
    </xf>
    <xf numFmtId="0" fontId="6" fillId="0" borderId="38" xfId="0" applyFont="1" applyBorder="1" applyAlignment="1">
      <alignment horizontal="right" vertical="center"/>
    </xf>
    <xf numFmtId="0" fontId="6" fillId="0" borderId="44" xfId="0" applyFont="1" applyBorder="1" applyAlignment="1">
      <alignment horizontal="right" vertical="center"/>
    </xf>
    <xf numFmtId="0" fontId="6" fillId="0" borderId="70" xfId="0" applyFont="1" applyBorder="1" applyAlignment="1">
      <alignment horizontal="right" vertical="center"/>
    </xf>
    <xf numFmtId="3" fontId="6" fillId="0" borderId="34" xfId="0" applyNumberFormat="1" applyFont="1" applyBorder="1" applyAlignment="1">
      <alignment horizontal="right" vertical="center"/>
    </xf>
    <xf numFmtId="3" fontId="8" fillId="0" borderId="53" xfId="0" applyNumberFormat="1" applyFont="1" applyBorder="1" applyAlignment="1">
      <alignment horizontal="right" vertical="center"/>
    </xf>
    <xf numFmtId="3" fontId="8" fillId="0" borderId="4" xfId="0" applyNumberFormat="1" applyFont="1" applyBorder="1" applyAlignment="1">
      <alignment horizontal="right" vertical="center"/>
    </xf>
    <xf numFmtId="3" fontId="8" fillId="0" borderId="5" xfId="0" applyNumberFormat="1" applyFont="1" applyBorder="1" applyAlignment="1">
      <alignment horizontal="right" vertical="center"/>
    </xf>
    <xf numFmtId="0" fontId="16" fillId="0" borderId="29" xfId="0" applyFont="1" applyBorder="1" applyAlignment="1">
      <alignment horizontal="left" vertical="center" wrapText="1"/>
    </xf>
    <xf numFmtId="0" fontId="16" fillId="0" borderId="35" xfId="0" applyFont="1" applyBorder="1" applyAlignment="1">
      <alignment horizontal="left" vertical="center" wrapText="1"/>
    </xf>
    <xf numFmtId="0" fontId="9" fillId="0" borderId="35" xfId="0" applyFont="1" applyBorder="1" applyAlignment="1">
      <alignment horizontal="center"/>
    </xf>
    <xf numFmtId="0" fontId="9" fillId="0" borderId="68" xfId="0" applyFont="1" applyBorder="1" applyAlignment="1">
      <alignment horizontal="center"/>
    </xf>
    <xf numFmtId="0" fontId="6" fillId="0" borderId="67" xfId="0" applyFont="1" applyBorder="1" applyAlignment="1">
      <alignment horizontal="right" vertical="center"/>
    </xf>
    <xf numFmtId="3" fontId="6" fillId="0" borderId="67" xfId="0" applyNumberFormat="1" applyFont="1" applyBorder="1" applyAlignment="1">
      <alignment horizontal="right" vertical="center"/>
    </xf>
    <xf numFmtId="3" fontId="6" fillId="0" borderId="53" xfId="0" applyNumberFormat="1" applyFont="1" applyBorder="1" applyAlignment="1">
      <alignment horizontal="right" vertical="center"/>
    </xf>
    <xf numFmtId="3" fontId="6" fillId="0" borderId="4" xfId="0" applyNumberFormat="1" applyFont="1" applyBorder="1" applyAlignment="1">
      <alignment horizontal="right" vertical="center"/>
    </xf>
    <xf numFmtId="3" fontId="6" fillId="0" borderId="5" xfId="0" applyNumberFormat="1" applyFont="1" applyBorder="1" applyAlignment="1">
      <alignment horizontal="right" vertical="center"/>
    </xf>
    <xf numFmtId="0" fontId="13" fillId="0" borderId="59" xfId="0" applyFont="1" applyBorder="1" applyAlignment="1">
      <alignment horizontal="center" vertical="center" wrapText="1"/>
    </xf>
    <xf numFmtId="0" fontId="13" fillId="0" borderId="63"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5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3" fillId="0" borderId="58" xfId="0" applyFont="1" applyBorder="1" applyAlignment="1">
      <alignment horizontal="center" vertical="center" wrapText="1"/>
    </xf>
    <xf numFmtId="0" fontId="13" fillId="0" borderId="59" xfId="0" quotePrefix="1" applyFont="1" applyBorder="1" applyAlignment="1">
      <alignment horizontal="center"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0" xfId="0" applyFont="1" applyAlignment="1">
      <alignment horizontal="left" vertical="top"/>
    </xf>
    <xf numFmtId="0" fontId="6" fillId="0" borderId="63"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6"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6" xfId="0" applyFont="1" applyBorder="1" applyAlignment="1">
      <alignment horizontal="center" vertical="center" wrapText="1"/>
    </xf>
    <xf numFmtId="0" fontId="6" fillId="0" borderId="61" xfId="0" applyFont="1" applyBorder="1" applyAlignment="1">
      <alignment horizontal="center"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2" fillId="2" borderId="0" xfId="0" applyFont="1" applyFill="1" applyAlignment="1">
      <alignment horizontal="left" vertical="center" wrapText="1"/>
    </xf>
    <xf numFmtId="0" fontId="12" fillId="2" borderId="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2" fillId="0" borderId="29" xfId="0" applyFont="1" applyBorder="1" applyAlignment="1">
      <alignment horizontal="left" vertical="center" wrapText="1"/>
    </xf>
    <xf numFmtId="0" fontId="12" fillId="0" borderId="35" xfId="0" applyFont="1" applyBorder="1" applyAlignment="1">
      <alignment horizontal="left"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6" fillId="0" borderId="0" xfId="0" applyFont="1" applyAlignment="1">
      <alignment horizontal="left" vertical="top" wrapText="1"/>
    </xf>
    <xf numFmtId="0" fontId="13" fillId="0" borderId="62" xfId="0" applyFont="1" applyBorder="1" applyAlignment="1">
      <alignment horizontal="center" vertical="center" wrapText="1"/>
    </xf>
    <xf numFmtId="0" fontId="13" fillId="0" borderId="64" xfId="0" applyFont="1" applyBorder="1" applyAlignment="1">
      <alignment horizontal="center" vertical="center"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6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5" xfId="0" applyFont="1" applyBorder="1" applyAlignment="1">
      <alignment horizontal="center" vertical="center"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6" fillId="0" borderId="72" xfId="0" applyFont="1" applyBorder="1" applyAlignment="1">
      <alignment horizontal="center" vertical="center" wrapText="1"/>
    </xf>
    <xf numFmtId="0" fontId="6" fillId="0" borderId="69" xfId="0" applyFont="1" applyBorder="1" applyAlignment="1">
      <alignment horizontal="center" vertical="center"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35" xfId="0" applyFont="1" applyBorder="1" applyAlignment="1">
      <alignment horizontal="center" vertical="center" wrapText="1"/>
    </xf>
    <xf numFmtId="0" fontId="10" fillId="0" borderId="68" xfId="0" applyFont="1" applyBorder="1" applyAlignment="1">
      <alignment horizontal="center" vertical="center" wrapText="1"/>
    </xf>
    <xf numFmtId="164" fontId="6" fillId="0" borderId="0" xfId="1" applyNumberFormat="1" applyFont="1" applyBorder="1" applyAlignment="1">
      <alignment horizontal="center" vertical="top"/>
    </xf>
    <xf numFmtId="2" fontId="10" fillId="0" borderId="0" xfId="0" applyNumberFormat="1" applyFont="1" applyAlignment="1">
      <alignment horizontal="center" vertical="center" wrapText="1"/>
    </xf>
    <xf numFmtId="2" fontId="10" fillId="0" borderId="1" xfId="0" applyNumberFormat="1" applyFont="1" applyBorder="1" applyAlignment="1">
      <alignment horizontal="center" vertical="center" wrapText="1"/>
    </xf>
    <xf numFmtId="0" fontId="13" fillId="0" borderId="0" xfId="0" applyFont="1" applyAlignment="1">
      <alignment horizontal="left" vertical="top"/>
    </xf>
    <xf numFmtId="3" fontId="17" fillId="0" borderId="0" xfId="0" applyNumberFormat="1" applyFont="1" applyAlignment="1">
      <alignment horizontal="left"/>
    </xf>
    <xf numFmtId="0" fontId="4" fillId="0" borderId="0" xfId="0" applyFont="1" applyAlignment="1">
      <alignment vertical="top"/>
    </xf>
    <xf numFmtId="0" fontId="9" fillId="0" borderId="0" xfId="0" applyFont="1" applyAlignment="1">
      <alignment horizontal="left" wrapText="1"/>
    </xf>
    <xf numFmtId="0" fontId="9" fillId="0" borderId="0" xfId="0" applyFont="1" applyAlignment="1">
      <alignment wrapText="1"/>
    </xf>
    <xf numFmtId="3" fontId="18" fillId="2" borderId="9" xfId="0" applyNumberFormat="1" applyFont="1" applyFill="1" applyBorder="1" applyAlignment="1">
      <alignment horizontal="center" vertical="center"/>
    </xf>
    <xf numFmtId="0" fontId="0" fillId="0" borderId="0" xfId="0" applyAlignment="1">
      <alignment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21" xfId="0" applyFont="1" applyBorder="1" applyAlignment="1">
      <alignment horizontal="center" vertical="center" wrapText="1"/>
    </xf>
    <xf numFmtId="0" fontId="19" fillId="0" borderId="15" xfId="0" applyFont="1" applyBorder="1" applyAlignment="1">
      <alignment horizontal="center" vertical="center" wrapText="1"/>
    </xf>
    <xf numFmtId="3" fontId="6" fillId="0" borderId="61" xfId="0" applyNumberFormat="1" applyFont="1" applyBorder="1" applyAlignment="1">
      <alignment horizontal="right" vertical="center"/>
    </xf>
    <xf numFmtId="3" fontId="6" fillId="0" borderId="71" xfId="0" applyNumberFormat="1" applyFont="1" applyBorder="1" applyAlignment="1">
      <alignment horizontal="right" vertical="center"/>
    </xf>
    <xf numFmtId="3" fontId="6" fillId="0" borderId="47" xfId="0" applyNumberFormat="1" applyFont="1" applyBorder="1" applyAlignment="1">
      <alignment horizontal="right" vertical="center"/>
    </xf>
    <xf numFmtId="0" fontId="19" fillId="0" borderId="37" xfId="0" applyFont="1" applyBorder="1" applyAlignment="1">
      <alignment horizontal="center" vertical="center" wrapText="1"/>
    </xf>
    <xf numFmtId="164" fontId="8" fillId="0" borderId="62" xfId="1" applyNumberFormat="1" applyFont="1" applyFill="1" applyBorder="1" applyAlignment="1">
      <alignment horizontal="center" vertical="center"/>
    </xf>
    <xf numFmtId="164" fontId="8" fillId="0" borderId="73" xfId="1" applyNumberFormat="1" applyFont="1" applyFill="1" applyBorder="1" applyAlignment="1">
      <alignment horizontal="center" vertical="center"/>
    </xf>
    <xf numFmtId="164" fontId="8" fillId="0" borderId="22" xfId="1" applyNumberFormat="1" applyFont="1" applyFill="1" applyBorder="1" applyAlignment="1">
      <alignment horizontal="center" vertical="center"/>
    </xf>
    <xf numFmtId="164" fontId="8" fillId="0" borderId="23" xfId="1" applyNumberFormat="1" applyFont="1" applyFill="1" applyBorder="1" applyAlignment="1">
      <alignment horizontal="center" vertical="center"/>
    </xf>
    <xf numFmtId="0" fontId="6" fillId="0" borderId="63" xfId="0" applyFont="1" applyBorder="1" applyAlignment="1">
      <alignment horizontal="right" vertical="center"/>
    </xf>
    <xf numFmtId="0" fontId="6" fillId="0" borderId="74" xfId="0" applyFont="1" applyBorder="1" applyAlignment="1">
      <alignment horizontal="right" vertical="center"/>
    </xf>
    <xf numFmtId="3" fontId="6" fillId="0" borderId="12" xfId="0" applyNumberFormat="1" applyFont="1" applyBorder="1" applyAlignment="1">
      <alignment horizontal="right" vertical="center"/>
    </xf>
    <xf numFmtId="3" fontId="6" fillId="0" borderId="63" xfId="0" applyNumberFormat="1" applyFont="1" applyBorder="1" applyAlignment="1">
      <alignment horizontal="right" vertical="center"/>
    </xf>
    <xf numFmtId="3" fontId="6" fillId="0" borderId="74" xfId="0" applyNumberFormat="1" applyFont="1" applyBorder="1" applyAlignment="1">
      <alignment horizontal="right" vertical="center"/>
    </xf>
    <xf numFmtId="3" fontId="6" fillId="0" borderId="64" xfId="0" applyNumberFormat="1" applyFont="1" applyBorder="1" applyAlignment="1">
      <alignment horizontal="right" vertical="center"/>
    </xf>
    <xf numFmtId="3" fontId="6" fillId="0" borderId="23" xfId="0" applyNumberFormat="1" applyFont="1" applyBorder="1" applyAlignment="1">
      <alignment horizontal="right" vertical="center"/>
    </xf>
    <xf numFmtId="0" fontId="19" fillId="0" borderId="42" xfId="0" applyFont="1" applyBorder="1" applyAlignment="1">
      <alignment horizontal="center" vertical="center" wrapText="1"/>
    </xf>
    <xf numFmtId="164" fontId="8" fillId="0" borderId="66" xfId="1" applyNumberFormat="1" applyFont="1" applyFill="1" applyBorder="1" applyAlignment="1">
      <alignment horizontal="center" vertical="center"/>
    </xf>
    <xf numFmtId="164" fontId="8" fillId="0" borderId="75" xfId="1" applyNumberFormat="1" applyFont="1" applyFill="1" applyBorder="1" applyAlignment="1">
      <alignment horizontal="center" vertical="center"/>
    </xf>
    <xf numFmtId="164" fontId="8" fillId="0" borderId="26" xfId="1" applyNumberFormat="1" applyFont="1" applyFill="1" applyBorder="1" applyAlignment="1">
      <alignment horizontal="center" vertical="center"/>
    </xf>
    <xf numFmtId="0" fontId="19" fillId="0" borderId="0" xfId="0" applyFont="1" applyAlignment="1">
      <alignment horizontal="center" vertical="center" wrapText="1"/>
    </xf>
    <xf numFmtId="0" fontId="12" fillId="0" borderId="53" xfId="0" applyFont="1" applyBorder="1" applyAlignment="1">
      <alignment horizontal="center" vertical="center" wrapText="1"/>
    </xf>
    <xf numFmtId="0" fontId="12" fillId="0" borderId="0" xfId="0" applyFont="1" applyAlignment="1">
      <alignment horizontal="center" vertical="center"/>
    </xf>
    <xf numFmtId="0" fontId="19" fillId="0" borderId="2" xfId="0" applyFont="1" applyBorder="1" applyAlignment="1">
      <alignment horizontal="center" vertical="center" wrapText="1"/>
    </xf>
    <xf numFmtId="0" fontId="19" fillId="0" borderId="0" xfId="0" applyFont="1"/>
    <xf numFmtId="0" fontId="21" fillId="0" borderId="0" xfId="0" applyFont="1"/>
  </cellXfs>
  <cellStyles count="2">
    <cellStyle name="Normal" xfId="0" builtinId="0"/>
    <cellStyle name="Pourcentage" xfId="1" builtinId="5"/>
  </cellStyles>
  <dxfs count="0"/>
  <tableStyles count="0" defaultTableStyle="TableStyleMedium2" defaultPivotStyle="PivotStyleLight16"/>
  <colors>
    <mruColors>
      <color rgb="FF00FF00"/>
      <color rgb="FF53E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2.1.1_2020_oco_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2.1.10_2020_oco_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2.1.2_2020_oco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2.1.3_2020_oco_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2.1.4_2020_oco_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2.1.5_2020_oco_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2.1.6_2020_oco_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2.1.7_2020_oco_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2.1.8_2020_oco_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2.1.9_2020_oco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1_2020_Web"/>
      <sheetName val="TAB-2.1.1_2020"/>
      <sheetName val="Rqes_Tab211_SEXE_2020"/>
      <sheetName val="TabXsé_2.1.1_Sexe_2020"/>
      <sheetName val="TabXsé2.1.1_Sexe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10_2020_Web"/>
      <sheetName val="TAB-2.1.10_2020"/>
      <sheetName val="Rqes_Tab2.1.10_2020"/>
      <sheetName val="Copy_TabXsé2.1.10_2020"/>
      <sheetName val="Copy_TabXsé2.1.10_Serv_2020"/>
      <sheetName val="PrépaTab2.1.10_2019"/>
      <sheetName val="PrépaTab2.1.10_2019_serv"/>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2_2020_Web"/>
      <sheetName val="TAB-2.1.2_2020"/>
      <sheetName val="Copie_TabXsé2.1.2_2020"/>
      <sheetName val="Copie-TabXsé2.1.2_Serv_2020"/>
      <sheetName val="Rqes_Tab212_Mineurs_2020"/>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3_2020_Web"/>
      <sheetName val="TAB-2.1.3_2020"/>
      <sheetName val="Rqes_Tab213_Primos_2020"/>
      <sheetName val="Copie_TabXsé_2.1.3_2020"/>
      <sheetName val="Copie_TabXsé_2.1.3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4_2020_Web"/>
      <sheetName val="TAB-2.1.4_2020"/>
      <sheetName val="Prépa tab2.1.4_(2de2)"/>
      <sheetName val="Prépa tab2.1.4_(1de2)"/>
      <sheetName val="Rqes_Tab214_2020"/>
      <sheetName val="adapt_TabXsé_2.1.4_2020"/>
      <sheetName val="Cop_TabXsé_2.1.4_2020"/>
      <sheetName val="Cop_TabXsé_2.1.4_Serv_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5_2020_Web"/>
      <sheetName val="TAB-2.1.5_2020"/>
      <sheetName val="Rqes_Tab215_Ménage_2020"/>
      <sheetName val="Copy_TabXsé.2.1.5_2020"/>
      <sheetName val="Copy_Tab2.1.5_Ménag_Serv_2019"/>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6_2020_Web"/>
      <sheetName val="TAB-2.1.6_2020"/>
      <sheetName val="Copy_Tab2.1.6_Natio_2020"/>
      <sheetName val="Copy_Tab2.1.6_Natio_Serv_2020"/>
      <sheetName val="Rqes_Tab216_Nationalit_2020"/>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7_2020_Web"/>
      <sheetName val="TAB-2.1.7_2020"/>
      <sheetName val="Rqes_Tab217_Revenus_2020"/>
      <sheetName val="TabXsé_2.1.7_Revenu_2020"/>
      <sheetName val="TabXsé_2.1.7_Revenu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8_2020_Web"/>
      <sheetName val="TAB-2.1.8_2020"/>
      <sheetName val="Copy_TabXsé2.1.8_Logt_2020"/>
      <sheetName val="Copy_TabXsé2.1.8_Logt_2020_Serv"/>
      <sheetName val="Rqes_Tab218_Logt-Hégt_2020"/>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9_2020_Web"/>
      <sheetName val="TAB-2.1.9_2020"/>
      <sheetName val="TabXsé_2.1.9_2020"/>
      <sheetName val="TabXsé_2.1.9_Serv_2020"/>
      <sheetName val="Rqes_Tab219_Lieu-Résid_2020"/>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9E2DA-D6AC-4719-B115-19449EB0D7F3}">
  <sheetPr>
    <tabColor rgb="FF00FF00"/>
    <pageSetUpPr fitToPage="1"/>
  </sheetPr>
  <dimension ref="A1:J20"/>
  <sheetViews>
    <sheetView tabSelected="1" zoomScale="68" zoomScaleNormal="68" workbookViewId="0">
      <selection sqref="A1:J1"/>
    </sheetView>
  </sheetViews>
  <sheetFormatPr baseColWidth="10" defaultRowHeight="15" x14ac:dyDescent="0.25"/>
  <cols>
    <col min="1" max="1" width="24" style="146" customWidth="1"/>
    <col min="2" max="2" width="11.85546875" style="146" customWidth="1"/>
    <col min="3" max="3" width="33" style="146" customWidth="1"/>
    <col min="4" max="4" width="22.5703125" style="146" customWidth="1"/>
    <col min="5" max="5" width="28.5703125" style="146" customWidth="1"/>
    <col min="6" max="9" width="22.5703125" style="146" customWidth="1"/>
    <col min="10" max="10" width="23.7109375" style="146" customWidth="1"/>
    <col min="11" max="16384" width="11.42578125" style="146"/>
  </cols>
  <sheetData>
    <row r="1" spans="1:10" ht="34.5" customHeight="1" x14ac:dyDescent="0.25">
      <c r="A1" s="327" t="s">
        <v>120</v>
      </c>
      <c r="B1" s="327"/>
      <c r="C1" s="327"/>
      <c r="D1" s="327"/>
      <c r="E1" s="327"/>
      <c r="F1" s="327"/>
      <c r="G1" s="327"/>
      <c r="H1" s="327"/>
      <c r="I1" s="327"/>
      <c r="J1" s="327"/>
    </row>
    <row r="2" spans="1:10" ht="34.5" customHeight="1" thickBot="1" x14ac:dyDescent="0.3">
      <c r="A2" s="327" t="s">
        <v>137</v>
      </c>
      <c r="B2" s="327"/>
      <c r="C2" s="328"/>
      <c r="D2" s="328"/>
      <c r="E2" s="328"/>
      <c r="F2" s="328"/>
      <c r="G2" s="328"/>
      <c r="H2" s="328"/>
      <c r="I2" s="328"/>
      <c r="J2" s="328"/>
    </row>
    <row r="3" spans="1:10" ht="51.75" customHeight="1" thickBot="1" x14ac:dyDescent="0.3">
      <c r="A3" s="329" t="s">
        <v>0</v>
      </c>
      <c r="B3" s="330"/>
      <c r="C3" s="333" t="s">
        <v>1</v>
      </c>
      <c r="D3" s="333"/>
      <c r="E3" s="333"/>
      <c r="F3" s="333"/>
      <c r="G3" s="333"/>
      <c r="H3" s="333"/>
      <c r="I3" s="333"/>
      <c r="J3" s="334"/>
    </row>
    <row r="4" spans="1:10" ht="48" customHeight="1" thickBot="1" x14ac:dyDescent="0.3">
      <c r="A4" s="331"/>
      <c r="B4" s="332"/>
      <c r="C4" s="102" t="s">
        <v>2</v>
      </c>
      <c r="D4" s="103" t="s">
        <v>3</v>
      </c>
      <c r="E4" s="104" t="s">
        <v>4</v>
      </c>
      <c r="F4" s="103" t="s">
        <v>5</v>
      </c>
      <c r="G4" s="103" t="s">
        <v>6</v>
      </c>
      <c r="H4" s="103" t="s">
        <v>7</v>
      </c>
      <c r="I4" s="105" t="s">
        <v>8</v>
      </c>
      <c r="J4" s="106" t="s">
        <v>9</v>
      </c>
    </row>
    <row r="5" spans="1:10" ht="33" customHeight="1" x14ac:dyDescent="0.25">
      <c r="A5" s="335" t="s">
        <v>33</v>
      </c>
      <c r="B5" s="107" t="s">
        <v>10</v>
      </c>
      <c r="C5" s="108">
        <v>427</v>
      </c>
      <c r="D5" s="109">
        <v>560</v>
      </c>
      <c r="E5" s="109">
        <v>311</v>
      </c>
      <c r="F5" s="109">
        <v>306</v>
      </c>
      <c r="G5" s="109">
        <v>1140</v>
      </c>
      <c r="H5" s="109" t="s">
        <v>13</v>
      </c>
      <c r="I5" s="109">
        <v>395</v>
      </c>
      <c r="J5" s="110">
        <f>SUM(C5:I5)</f>
        <v>3139</v>
      </c>
    </row>
    <row r="6" spans="1:10" ht="33" customHeight="1" x14ac:dyDescent="0.25">
      <c r="A6" s="318"/>
      <c r="B6" s="111" t="s">
        <v>11</v>
      </c>
      <c r="C6" s="85">
        <f t="shared" ref="C6:J6" si="0">C5/C$11</f>
        <v>0.53508771929824561</v>
      </c>
      <c r="D6" s="33">
        <f t="shared" si="0"/>
        <v>0.65497076023391809</v>
      </c>
      <c r="E6" s="33">
        <f t="shared" si="0"/>
        <v>0.63340122199592663</v>
      </c>
      <c r="F6" s="33">
        <f t="shared" si="0"/>
        <v>0.6566523605150214</v>
      </c>
      <c r="G6" s="33">
        <f t="shared" si="0"/>
        <v>0.60702875399361023</v>
      </c>
      <c r="H6" s="33" t="s">
        <v>14</v>
      </c>
      <c r="I6" s="33">
        <f t="shared" si="0"/>
        <v>0.60121765601217658</v>
      </c>
      <c r="J6" s="112">
        <f t="shared" si="0"/>
        <v>0.6101068999028183</v>
      </c>
    </row>
    <row r="7" spans="1:10" ht="33" customHeight="1" x14ac:dyDescent="0.25">
      <c r="A7" s="317" t="s">
        <v>34</v>
      </c>
      <c r="B7" s="113" t="s">
        <v>10</v>
      </c>
      <c r="C7" s="114">
        <v>371</v>
      </c>
      <c r="D7" s="115">
        <v>295</v>
      </c>
      <c r="E7" s="115">
        <v>180</v>
      </c>
      <c r="F7" s="115">
        <v>160</v>
      </c>
      <c r="G7" s="115">
        <v>738</v>
      </c>
      <c r="H7" s="115" t="s">
        <v>13</v>
      </c>
      <c r="I7" s="115">
        <v>262</v>
      </c>
      <c r="J7" s="116">
        <f>SUM(C7:I7)</f>
        <v>2006</v>
      </c>
    </row>
    <row r="8" spans="1:10" ht="33" customHeight="1" x14ac:dyDescent="0.25">
      <c r="A8" s="318"/>
      <c r="B8" s="111" t="s">
        <v>11</v>
      </c>
      <c r="C8" s="85">
        <f t="shared" ref="C8:J8" si="1">C7/C$11</f>
        <v>0.46491228070175439</v>
      </c>
      <c r="D8" s="33">
        <f t="shared" si="1"/>
        <v>0.34502923976608185</v>
      </c>
      <c r="E8" s="33">
        <f t="shared" si="1"/>
        <v>0.36659877800407331</v>
      </c>
      <c r="F8" s="33">
        <f t="shared" si="1"/>
        <v>0.34334763948497854</v>
      </c>
      <c r="G8" s="33">
        <f t="shared" si="1"/>
        <v>0.39297124600638977</v>
      </c>
      <c r="H8" s="33" t="s">
        <v>14</v>
      </c>
      <c r="I8" s="33">
        <f t="shared" si="1"/>
        <v>0.39878234398782342</v>
      </c>
      <c r="J8" s="112">
        <f t="shared" si="1"/>
        <v>0.38989310009718176</v>
      </c>
    </row>
    <row r="9" spans="1:10" ht="33" customHeight="1" x14ac:dyDescent="0.25">
      <c r="A9" s="317" t="s">
        <v>12</v>
      </c>
      <c r="B9" s="113" t="s">
        <v>10</v>
      </c>
      <c r="C9" s="108">
        <v>0</v>
      </c>
      <c r="D9" s="109">
        <v>0</v>
      </c>
      <c r="E9" s="109">
        <v>0</v>
      </c>
      <c r="F9" s="109">
        <v>0</v>
      </c>
      <c r="G9" s="109">
        <v>0</v>
      </c>
      <c r="H9" s="109" t="s">
        <v>13</v>
      </c>
      <c r="I9" s="109">
        <v>0</v>
      </c>
      <c r="J9" s="110">
        <f>SUM(C9:I9)</f>
        <v>0</v>
      </c>
    </row>
    <row r="10" spans="1:10" ht="33" customHeight="1" x14ac:dyDescent="0.25">
      <c r="A10" s="318"/>
      <c r="B10" s="111" t="s">
        <v>11</v>
      </c>
      <c r="C10" s="85">
        <f t="shared" ref="C10:J10" si="2">C9/C$11</f>
        <v>0</v>
      </c>
      <c r="D10" s="33">
        <f t="shared" si="2"/>
        <v>0</v>
      </c>
      <c r="E10" s="33">
        <f t="shared" si="2"/>
        <v>0</v>
      </c>
      <c r="F10" s="33">
        <f t="shared" si="2"/>
        <v>0</v>
      </c>
      <c r="G10" s="33">
        <f t="shared" si="2"/>
        <v>0</v>
      </c>
      <c r="H10" s="33" t="s">
        <v>14</v>
      </c>
      <c r="I10" s="33">
        <f t="shared" si="2"/>
        <v>0</v>
      </c>
      <c r="J10" s="112">
        <f t="shared" si="2"/>
        <v>0</v>
      </c>
    </row>
    <row r="11" spans="1:10" ht="33" customHeight="1" x14ac:dyDescent="0.25">
      <c r="A11" s="319" t="s">
        <v>15</v>
      </c>
      <c r="B11" s="113" t="s">
        <v>10</v>
      </c>
      <c r="C11" s="117">
        <f t="shared" ref="C11:J11" si="3">C5+C7+C9</f>
        <v>798</v>
      </c>
      <c r="D11" s="118">
        <f t="shared" si="3"/>
        <v>855</v>
      </c>
      <c r="E11" s="118">
        <f t="shared" si="3"/>
        <v>491</v>
      </c>
      <c r="F11" s="118">
        <f t="shared" si="3"/>
        <v>466</v>
      </c>
      <c r="G11" s="118">
        <f t="shared" si="3"/>
        <v>1878</v>
      </c>
      <c r="H11" s="118" t="s">
        <v>13</v>
      </c>
      <c r="I11" s="118">
        <f t="shared" si="3"/>
        <v>657</v>
      </c>
      <c r="J11" s="119">
        <f t="shared" si="3"/>
        <v>5145</v>
      </c>
    </row>
    <row r="12" spans="1:10" ht="33" customHeight="1" thickBot="1" x14ac:dyDescent="0.3">
      <c r="A12" s="320"/>
      <c r="B12" s="120" t="s">
        <v>11</v>
      </c>
      <c r="C12" s="92">
        <f>C11/C$11</f>
        <v>1</v>
      </c>
      <c r="D12" s="34">
        <f t="shared" ref="D12:J12" si="4">D11/D$11</f>
        <v>1</v>
      </c>
      <c r="E12" s="34">
        <f t="shared" si="4"/>
        <v>1</v>
      </c>
      <c r="F12" s="34">
        <f t="shared" si="4"/>
        <v>1</v>
      </c>
      <c r="G12" s="34">
        <f t="shared" si="4"/>
        <v>1</v>
      </c>
      <c r="H12" s="34" t="s">
        <v>14</v>
      </c>
      <c r="I12" s="34">
        <f t="shared" si="4"/>
        <v>1</v>
      </c>
      <c r="J12" s="121">
        <f t="shared" si="4"/>
        <v>1</v>
      </c>
    </row>
    <row r="13" spans="1:10" ht="36" customHeight="1" thickBot="1" x14ac:dyDescent="0.3">
      <c r="A13" s="122"/>
      <c r="B13" s="123"/>
      <c r="C13" s="94"/>
      <c r="D13" s="94"/>
      <c r="E13" s="94"/>
      <c r="F13" s="94"/>
      <c r="G13" s="94"/>
      <c r="H13" s="94"/>
      <c r="I13" s="94"/>
      <c r="J13" s="94"/>
    </row>
    <row r="14" spans="1:10" ht="42" customHeight="1" thickBot="1" x14ac:dyDescent="0.3">
      <c r="A14" s="124" t="s">
        <v>16</v>
      </c>
      <c r="B14" s="125" t="s">
        <v>17</v>
      </c>
      <c r="C14" s="126">
        <v>43</v>
      </c>
      <c r="D14" s="127">
        <v>0</v>
      </c>
      <c r="E14" s="127">
        <v>1</v>
      </c>
      <c r="F14" s="127">
        <v>0</v>
      </c>
      <c r="G14" s="127">
        <v>56</v>
      </c>
      <c r="H14" s="127" t="s">
        <v>13</v>
      </c>
      <c r="I14" s="128">
        <v>0</v>
      </c>
      <c r="J14" s="129">
        <f>SUM(C14:I14)</f>
        <v>100</v>
      </c>
    </row>
    <row r="15" spans="1:10" ht="42" customHeight="1" thickBot="1" x14ac:dyDescent="0.3">
      <c r="A15" s="130" t="s">
        <v>18</v>
      </c>
      <c r="B15" s="131" t="s">
        <v>17</v>
      </c>
      <c r="C15" s="132">
        <f>C5+C7+C9+C14</f>
        <v>841</v>
      </c>
      <c r="D15" s="132">
        <f t="shared" ref="D15:I15" si="5">D5+D7+D9+D14</f>
        <v>855</v>
      </c>
      <c r="E15" s="132">
        <f t="shared" si="5"/>
        <v>492</v>
      </c>
      <c r="F15" s="132">
        <f t="shared" si="5"/>
        <v>466</v>
      </c>
      <c r="G15" s="132">
        <f t="shared" si="5"/>
        <v>1934</v>
      </c>
      <c r="H15" s="132" t="s">
        <v>13</v>
      </c>
      <c r="I15" s="133">
        <f t="shared" si="5"/>
        <v>657</v>
      </c>
      <c r="J15" s="134">
        <f>SUM(C15:I15)</f>
        <v>5245</v>
      </c>
    </row>
    <row r="16" spans="1:10" ht="54" customHeight="1" thickBot="1" x14ac:dyDescent="0.3">
      <c r="A16" s="135"/>
      <c r="B16" s="123"/>
      <c r="C16" s="136"/>
      <c r="D16" s="136"/>
      <c r="E16" s="136"/>
      <c r="F16" s="136"/>
      <c r="G16" s="136"/>
      <c r="H16" s="136"/>
      <c r="I16" s="136"/>
      <c r="J16" s="137"/>
    </row>
    <row r="17" spans="1:10" ht="43.5" customHeight="1" x14ac:dyDescent="0.25">
      <c r="A17" s="321" t="s">
        <v>19</v>
      </c>
      <c r="B17" s="322"/>
      <c r="C17" s="322"/>
      <c r="D17" s="19"/>
      <c r="E17" s="19"/>
      <c r="F17" s="19"/>
      <c r="G17" s="19"/>
      <c r="H17" s="19"/>
      <c r="I17" s="19"/>
      <c r="J17" s="138"/>
    </row>
    <row r="18" spans="1:10" ht="48.75" customHeight="1" x14ac:dyDescent="0.25">
      <c r="A18" s="323" t="s">
        <v>20</v>
      </c>
      <c r="B18" s="324"/>
      <c r="C18" s="139">
        <v>1</v>
      </c>
      <c r="D18" s="140">
        <v>1</v>
      </c>
      <c r="E18" s="140">
        <v>1</v>
      </c>
      <c r="F18" s="140">
        <v>2</v>
      </c>
      <c r="G18" s="140">
        <v>1</v>
      </c>
      <c r="H18" s="140">
        <v>0</v>
      </c>
      <c r="I18" s="140">
        <v>1</v>
      </c>
      <c r="J18" s="141">
        <f>SUM(C18:I18)</f>
        <v>7</v>
      </c>
    </row>
    <row r="19" spans="1:10" ht="48.75" customHeight="1" thickBot="1" x14ac:dyDescent="0.3">
      <c r="A19" s="325" t="s">
        <v>119</v>
      </c>
      <c r="B19" s="326"/>
      <c r="C19" s="142">
        <v>1</v>
      </c>
      <c r="D19" s="143">
        <v>1</v>
      </c>
      <c r="E19" s="143">
        <v>1</v>
      </c>
      <c r="F19" s="143">
        <v>2</v>
      </c>
      <c r="G19" s="143">
        <v>1</v>
      </c>
      <c r="H19" s="143">
        <v>0</v>
      </c>
      <c r="I19" s="144">
        <v>1</v>
      </c>
      <c r="J19" s="145">
        <f>SUM(C19:I19)</f>
        <v>7</v>
      </c>
    </row>
    <row r="20" spans="1:10" ht="31.5" customHeight="1" x14ac:dyDescent="0.25">
      <c r="A20" s="1" t="s">
        <v>21</v>
      </c>
      <c r="B20" s="147"/>
      <c r="C20" s="437"/>
      <c r="D20" s="437"/>
      <c r="E20" s="437"/>
      <c r="F20" s="437"/>
      <c r="G20" s="437"/>
      <c r="H20" s="437"/>
      <c r="I20" s="437"/>
      <c r="J20" s="437"/>
    </row>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FCE-4C2F-4A43-B697-E1BCE17883C1}">
  <sheetPr>
    <tabColor rgb="FF00FF00"/>
    <pageSetUpPr fitToPage="1"/>
  </sheetPr>
  <dimension ref="A1:J55"/>
  <sheetViews>
    <sheetView zoomScale="64" zoomScaleNormal="64" workbookViewId="0">
      <selection sqref="A1:J1"/>
    </sheetView>
  </sheetViews>
  <sheetFormatPr baseColWidth="10" defaultRowHeight="21" x14ac:dyDescent="0.35"/>
  <cols>
    <col min="1" max="1" width="56.5703125" style="476" customWidth="1"/>
    <col min="2" max="2" width="24.28515625" customWidth="1"/>
    <col min="3" max="10" width="21.5703125" customWidth="1"/>
  </cols>
  <sheetData>
    <row r="1" spans="1:10" ht="42" customHeight="1" x14ac:dyDescent="0.25">
      <c r="A1" s="433" t="s">
        <v>118</v>
      </c>
      <c r="B1" s="433"/>
      <c r="C1" s="433"/>
      <c r="D1" s="433"/>
      <c r="E1" s="433"/>
      <c r="F1" s="433"/>
      <c r="G1" s="433"/>
      <c r="H1" s="433"/>
      <c r="I1" s="433"/>
      <c r="J1" s="433"/>
    </row>
    <row r="2" spans="1:10" ht="42" customHeight="1" thickBot="1" x14ac:dyDescent="0.3">
      <c r="A2" s="433" t="s">
        <v>158</v>
      </c>
      <c r="B2" s="433"/>
      <c r="C2" s="434"/>
      <c r="D2" s="434"/>
      <c r="E2" s="434"/>
      <c r="F2" s="434"/>
      <c r="G2" s="434"/>
      <c r="H2" s="434"/>
      <c r="I2" s="434"/>
      <c r="J2" s="434"/>
    </row>
    <row r="3" spans="1:10" ht="51.75" customHeight="1" x14ac:dyDescent="0.25">
      <c r="A3" s="329" t="s">
        <v>98</v>
      </c>
      <c r="B3" s="330"/>
      <c r="C3" s="435" t="s">
        <v>1</v>
      </c>
      <c r="D3" s="435"/>
      <c r="E3" s="435"/>
      <c r="F3" s="435"/>
      <c r="G3" s="435"/>
      <c r="H3" s="435"/>
      <c r="I3" s="435"/>
      <c r="J3" s="436"/>
    </row>
    <row r="4" spans="1:10" ht="48" customHeight="1" thickBot="1" x14ac:dyDescent="0.3">
      <c r="A4" s="331"/>
      <c r="B4" s="332"/>
      <c r="C4" s="447" t="s">
        <v>159</v>
      </c>
      <c r="D4" s="448" t="s">
        <v>160</v>
      </c>
      <c r="E4" s="448" t="s">
        <v>4</v>
      </c>
      <c r="F4" s="449" t="s">
        <v>5</v>
      </c>
      <c r="G4" s="448" t="s">
        <v>6</v>
      </c>
      <c r="H4" s="448" t="s">
        <v>7</v>
      </c>
      <c r="I4" s="448" t="s">
        <v>8</v>
      </c>
      <c r="J4" s="450" t="s">
        <v>9</v>
      </c>
    </row>
    <row r="5" spans="1:10" ht="31.5" customHeight="1" x14ac:dyDescent="0.25">
      <c r="A5" s="451" t="s">
        <v>99</v>
      </c>
      <c r="B5" s="296" t="s">
        <v>17</v>
      </c>
      <c r="C5" s="452">
        <v>26</v>
      </c>
      <c r="D5" s="297">
        <v>191</v>
      </c>
      <c r="E5" s="453">
        <v>177</v>
      </c>
      <c r="F5" s="297">
        <v>1</v>
      </c>
      <c r="G5" s="454" t="s">
        <v>13</v>
      </c>
      <c r="H5" s="297" t="s">
        <v>13</v>
      </c>
      <c r="I5" s="298">
        <v>50</v>
      </c>
      <c r="J5" s="299">
        <f>SUM(C5:I5)</f>
        <v>445</v>
      </c>
    </row>
    <row r="6" spans="1:10" ht="31.5" customHeight="1" x14ac:dyDescent="0.25">
      <c r="A6" s="455"/>
      <c r="B6" s="300" t="s">
        <v>100</v>
      </c>
      <c r="C6" s="456">
        <f t="shared" ref="C6:J20" si="0">C5/C$42</f>
        <v>3.0915576694411414E-2</v>
      </c>
      <c r="D6" s="95">
        <f t="shared" si="0"/>
        <v>0.22339181286549709</v>
      </c>
      <c r="E6" s="457">
        <f t="shared" si="0"/>
        <v>0.3597560975609756</v>
      </c>
      <c r="F6" s="95">
        <f t="shared" si="0"/>
        <v>2.1459227467811159E-3</v>
      </c>
      <c r="G6" s="458" t="s">
        <v>14</v>
      </c>
      <c r="H6" s="459" t="s">
        <v>14</v>
      </c>
      <c r="I6" s="96">
        <f t="shared" si="0"/>
        <v>7.6103500761035003E-2</v>
      </c>
      <c r="J6" s="97">
        <f t="shared" si="0"/>
        <v>0.13440048323769255</v>
      </c>
    </row>
    <row r="7" spans="1:10" ht="31.5" customHeight="1" x14ac:dyDescent="0.25">
      <c r="A7" s="451" t="s">
        <v>101</v>
      </c>
      <c r="B7" s="301" t="s">
        <v>17</v>
      </c>
      <c r="C7" s="460">
        <v>0</v>
      </c>
      <c r="D7" s="302">
        <v>12</v>
      </c>
      <c r="E7" s="461">
        <v>2</v>
      </c>
      <c r="F7" s="302">
        <v>0</v>
      </c>
      <c r="G7" s="462" t="s">
        <v>13</v>
      </c>
      <c r="H7" s="305" t="s">
        <v>13</v>
      </c>
      <c r="I7" s="303">
        <v>0</v>
      </c>
      <c r="J7" s="304">
        <f>SUM(C7:I7)</f>
        <v>14</v>
      </c>
    </row>
    <row r="8" spans="1:10" ht="31.5" customHeight="1" x14ac:dyDescent="0.25">
      <c r="A8" s="455"/>
      <c r="B8" s="300" t="s">
        <v>100</v>
      </c>
      <c r="C8" s="456">
        <f t="shared" si="0"/>
        <v>0</v>
      </c>
      <c r="D8" s="95">
        <f t="shared" si="0"/>
        <v>1.4035087719298246E-2</v>
      </c>
      <c r="E8" s="457">
        <f t="shared" si="0"/>
        <v>4.0650406504065045E-3</v>
      </c>
      <c r="F8" s="95">
        <f t="shared" si="0"/>
        <v>0</v>
      </c>
      <c r="G8" s="458" t="s">
        <v>14</v>
      </c>
      <c r="H8" s="459" t="s">
        <v>14</v>
      </c>
      <c r="I8" s="96">
        <f t="shared" si="0"/>
        <v>0</v>
      </c>
      <c r="J8" s="97">
        <f t="shared" si="0"/>
        <v>4.2283298097251587E-3</v>
      </c>
    </row>
    <row r="9" spans="1:10" ht="31.5" customHeight="1" x14ac:dyDescent="0.25">
      <c r="A9" s="455" t="s">
        <v>102</v>
      </c>
      <c r="B9" s="301" t="s">
        <v>17</v>
      </c>
      <c r="C9" s="460">
        <v>43</v>
      </c>
      <c r="D9" s="302">
        <v>141</v>
      </c>
      <c r="E9" s="461">
        <v>143</v>
      </c>
      <c r="F9" s="302">
        <v>1</v>
      </c>
      <c r="G9" s="462" t="s">
        <v>13</v>
      </c>
      <c r="H9" s="305" t="s">
        <v>13</v>
      </c>
      <c r="I9" s="303">
        <v>40</v>
      </c>
      <c r="J9" s="304">
        <f>SUM(C9:I9)</f>
        <v>368</v>
      </c>
    </row>
    <row r="10" spans="1:10" ht="31.5" customHeight="1" x14ac:dyDescent="0.25">
      <c r="A10" s="455"/>
      <c r="B10" s="300" t="s">
        <v>100</v>
      </c>
      <c r="C10" s="456">
        <f t="shared" si="0"/>
        <v>5.1129607609988109E-2</v>
      </c>
      <c r="D10" s="95">
        <f t="shared" si="0"/>
        <v>0.1649122807017544</v>
      </c>
      <c r="E10" s="457">
        <f t="shared" si="0"/>
        <v>0.29065040650406504</v>
      </c>
      <c r="F10" s="95">
        <f t="shared" si="0"/>
        <v>2.1459227467811159E-3</v>
      </c>
      <c r="G10" s="458" t="s">
        <v>14</v>
      </c>
      <c r="H10" s="459" t="s">
        <v>14</v>
      </c>
      <c r="I10" s="96">
        <f t="shared" si="0"/>
        <v>6.0882800608828003E-2</v>
      </c>
      <c r="J10" s="97">
        <f t="shared" si="0"/>
        <v>0.11114466928420416</v>
      </c>
    </row>
    <row r="11" spans="1:10" ht="31.5" customHeight="1" x14ac:dyDescent="0.25">
      <c r="A11" s="455" t="s">
        <v>103</v>
      </c>
      <c r="B11" s="301" t="s">
        <v>17</v>
      </c>
      <c r="C11" s="460">
        <v>84</v>
      </c>
      <c r="D11" s="302">
        <v>552</v>
      </c>
      <c r="E11" s="461">
        <v>62</v>
      </c>
      <c r="F11" s="302">
        <v>5</v>
      </c>
      <c r="G11" s="462" t="s">
        <v>13</v>
      </c>
      <c r="H11" s="305" t="s">
        <v>13</v>
      </c>
      <c r="I11" s="303">
        <v>55</v>
      </c>
      <c r="J11" s="304">
        <f>SUM(C11:I11)</f>
        <v>758</v>
      </c>
    </row>
    <row r="12" spans="1:10" ht="31.5" customHeight="1" x14ac:dyDescent="0.25">
      <c r="A12" s="455"/>
      <c r="B12" s="300" t="s">
        <v>100</v>
      </c>
      <c r="C12" s="456">
        <f t="shared" si="0"/>
        <v>9.9881093935790727E-2</v>
      </c>
      <c r="D12" s="95">
        <f t="shared" si="0"/>
        <v>0.64561403508771931</v>
      </c>
      <c r="E12" s="457">
        <f t="shared" si="0"/>
        <v>0.12601626016260162</v>
      </c>
      <c r="F12" s="95">
        <f t="shared" si="0"/>
        <v>1.0729613733905579E-2</v>
      </c>
      <c r="G12" s="458" t="s">
        <v>14</v>
      </c>
      <c r="H12" s="459" t="s">
        <v>14</v>
      </c>
      <c r="I12" s="96">
        <f t="shared" si="0"/>
        <v>8.3713850837138504E-2</v>
      </c>
      <c r="J12" s="97">
        <f t="shared" si="0"/>
        <v>0.22893385684083359</v>
      </c>
    </row>
    <row r="13" spans="1:10" ht="31.5" customHeight="1" x14ac:dyDescent="0.25">
      <c r="A13" s="455" t="s">
        <v>104</v>
      </c>
      <c r="B13" s="301" t="s">
        <v>17</v>
      </c>
      <c r="C13" s="463">
        <v>51</v>
      </c>
      <c r="D13" s="305">
        <v>882</v>
      </c>
      <c r="E13" s="464">
        <v>199</v>
      </c>
      <c r="F13" s="305">
        <v>163</v>
      </c>
      <c r="G13" s="462" t="s">
        <v>13</v>
      </c>
      <c r="H13" s="305" t="s">
        <v>13</v>
      </c>
      <c r="I13" s="306">
        <v>357</v>
      </c>
      <c r="J13" s="307">
        <f>SUM(C13:I13)</f>
        <v>1652</v>
      </c>
    </row>
    <row r="14" spans="1:10" ht="31.5" customHeight="1" x14ac:dyDescent="0.25">
      <c r="A14" s="455"/>
      <c r="B14" s="300" t="s">
        <v>100</v>
      </c>
      <c r="C14" s="456">
        <f t="shared" si="0"/>
        <v>6.0642092746730082E-2</v>
      </c>
      <c r="D14" s="95">
        <f t="shared" si="0"/>
        <v>1.0315789473684212</v>
      </c>
      <c r="E14" s="457">
        <f t="shared" si="0"/>
        <v>0.40447154471544716</v>
      </c>
      <c r="F14" s="95">
        <f t="shared" si="0"/>
        <v>0.34978540772532191</v>
      </c>
      <c r="G14" s="458" t="s">
        <v>14</v>
      </c>
      <c r="H14" s="459" t="s">
        <v>14</v>
      </c>
      <c r="I14" s="96">
        <f t="shared" si="0"/>
        <v>0.54337899543378998</v>
      </c>
      <c r="J14" s="97">
        <f t="shared" si="0"/>
        <v>0.4989429175475687</v>
      </c>
    </row>
    <row r="15" spans="1:10" ht="31.5" customHeight="1" x14ac:dyDescent="0.25">
      <c r="A15" s="455" t="s">
        <v>105</v>
      </c>
      <c r="B15" s="301" t="s">
        <v>17</v>
      </c>
      <c r="C15" s="465">
        <v>77</v>
      </c>
      <c r="D15" s="466">
        <v>0</v>
      </c>
      <c r="E15" s="461">
        <v>0</v>
      </c>
      <c r="F15" s="302">
        <v>0</v>
      </c>
      <c r="G15" s="462" t="s">
        <v>13</v>
      </c>
      <c r="H15" s="305" t="s">
        <v>13</v>
      </c>
      <c r="I15" s="303">
        <v>8</v>
      </c>
      <c r="J15" s="304">
        <f>SUM(C15:I15)</f>
        <v>85</v>
      </c>
    </row>
    <row r="16" spans="1:10" ht="31.5" customHeight="1" x14ac:dyDescent="0.25">
      <c r="A16" s="455"/>
      <c r="B16" s="300" t="s">
        <v>100</v>
      </c>
      <c r="C16" s="456">
        <f t="shared" si="0"/>
        <v>9.1557669441141493E-2</v>
      </c>
      <c r="D16" s="95">
        <f t="shared" si="0"/>
        <v>0</v>
      </c>
      <c r="E16" s="457">
        <f t="shared" si="0"/>
        <v>0</v>
      </c>
      <c r="F16" s="95">
        <f t="shared" si="0"/>
        <v>0</v>
      </c>
      <c r="G16" s="458" t="s">
        <v>14</v>
      </c>
      <c r="H16" s="459" t="s">
        <v>14</v>
      </c>
      <c r="I16" s="96">
        <f t="shared" si="0"/>
        <v>1.2176560121765601E-2</v>
      </c>
      <c r="J16" s="97">
        <f t="shared" si="0"/>
        <v>2.5672002416188461E-2</v>
      </c>
    </row>
    <row r="17" spans="1:10" ht="31.5" customHeight="1" x14ac:dyDescent="0.25">
      <c r="A17" s="455" t="s">
        <v>106</v>
      </c>
      <c r="B17" s="301" t="s">
        <v>17</v>
      </c>
      <c r="C17" s="465">
        <v>279</v>
      </c>
      <c r="D17" s="466">
        <v>0</v>
      </c>
      <c r="E17" s="461">
        <v>0</v>
      </c>
      <c r="F17" s="302">
        <v>8</v>
      </c>
      <c r="G17" s="462" t="s">
        <v>13</v>
      </c>
      <c r="H17" s="305" t="s">
        <v>13</v>
      </c>
      <c r="I17" s="303">
        <v>142</v>
      </c>
      <c r="J17" s="304">
        <f>SUM(C17:I17)</f>
        <v>429</v>
      </c>
    </row>
    <row r="18" spans="1:10" ht="31.5" customHeight="1" x14ac:dyDescent="0.25">
      <c r="A18" s="455"/>
      <c r="B18" s="300" t="s">
        <v>100</v>
      </c>
      <c r="C18" s="456">
        <f t="shared" si="0"/>
        <v>0.33174791914387636</v>
      </c>
      <c r="D18" s="95">
        <f t="shared" si="0"/>
        <v>0</v>
      </c>
      <c r="E18" s="457">
        <f t="shared" si="0"/>
        <v>0</v>
      </c>
      <c r="F18" s="95">
        <f t="shared" si="0"/>
        <v>1.7167381974248927E-2</v>
      </c>
      <c r="G18" s="458" t="s">
        <v>14</v>
      </c>
      <c r="H18" s="459" t="s">
        <v>14</v>
      </c>
      <c r="I18" s="96">
        <f t="shared" si="0"/>
        <v>0.21613394216133941</v>
      </c>
      <c r="J18" s="97">
        <f t="shared" si="0"/>
        <v>0.12956810631229235</v>
      </c>
    </row>
    <row r="19" spans="1:10" ht="31.5" customHeight="1" x14ac:dyDescent="0.25">
      <c r="A19" s="455" t="s">
        <v>107</v>
      </c>
      <c r="B19" s="301" t="s">
        <v>17</v>
      </c>
      <c r="C19" s="465">
        <v>0</v>
      </c>
      <c r="D19" s="466">
        <v>0</v>
      </c>
      <c r="E19" s="461">
        <v>0</v>
      </c>
      <c r="F19" s="302">
        <v>0</v>
      </c>
      <c r="G19" s="462" t="s">
        <v>13</v>
      </c>
      <c r="H19" s="305" t="s">
        <v>13</v>
      </c>
      <c r="I19" s="303">
        <v>1</v>
      </c>
      <c r="J19" s="304">
        <f>SUM(C19:I19)</f>
        <v>1</v>
      </c>
    </row>
    <row r="20" spans="1:10" ht="31.5" customHeight="1" x14ac:dyDescent="0.25">
      <c r="A20" s="455"/>
      <c r="B20" s="300" t="s">
        <v>100</v>
      </c>
      <c r="C20" s="456">
        <f t="shared" si="0"/>
        <v>0</v>
      </c>
      <c r="D20" s="95">
        <f t="shared" si="0"/>
        <v>0</v>
      </c>
      <c r="E20" s="457">
        <f t="shared" si="0"/>
        <v>0</v>
      </c>
      <c r="F20" s="95">
        <f t="shared" si="0"/>
        <v>0</v>
      </c>
      <c r="G20" s="458" t="s">
        <v>14</v>
      </c>
      <c r="H20" s="459" t="s">
        <v>14</v>
      </c>
      <c r="I20" s="96">
        <f t="shared" si="0"/>
        <v>1.5220700152207001E-3</v>
      </c>
      <c r="J20" s="97">
        <f t="shared" si="0"/>
        <v>3.0202355783751132E-4</v>
      </c>
    </row>
    <row r="21" spans="1:10" ht="31.5" customHeight="1" x14ac:dyDescent="0.25">
      <c r="A21" s="455" t="s">
        <v>108</v>
      </c>
      <c r="B21" s="301" t="s">
        <v>17</v>
      </c>
      <c r="C21" s="465">
        <v>73</v>
      </c>
      <c r="D21" s="466">
        <v>0</v>
      </c>
      <c r="E21" s="461">
        <v>0</v>
      </c>
      <c r="F21" s="302">
        <v>6</v>
      </c>
      <c r="G21" s="462" t="s">
        <v>13</v>
      </c>
      <c r="H21" s="305" t="s">
        <v>13</v>
      </c>
      <c r="I21" s="303">
        <v>136</v>
      </c>
      <c r="J21" s="304">
        <f>SUM(C21:I21)</f>
        <v>215</v>
      </c>
    </row>
    <row r="22" spans="1:10" ht="31.5" customHeight="1" x14ac:dyDescent="0.25">
      <c r="A22" s="455"/>
      <c r="B22" s="300" t="s">
        <v>100</v>
      </c>
      <c r="C22" s="456">
        <f t="shared" ref="C22:J36" si="1">C21/C$42</f>
        <v>8.680142687277051E-2</v>
      </c>
      <c r="D22" s="95">
        <f t="shared" si="1"/>
        <v>0</v>
      </c>
      <c r="E22" s="457">
        <f t="shared" si="1"/>
        <v>0</v>
      </c>
      <c r="F22" s="95">
        <f t="shared" si="1"/>
        <v>1.2875536480686695E-2</v>
      </c>
      <c r="G22" s="458" t="s">
        <v>14</v>
      </c>
      <c r="H22" s="459" t="s">
        <v>14</v>
      </c>
      <c r="I22" s="96">
        <f t="shared" si="1"/>
        <v>0.20700152207001521</v>
      </c>
      <c r="J22" s="97">
        <f t="shared" si="1"/>
        <v>6.4935064935064929E-2</v>
      </c>
    </row>
    <row r="23" spans="1:10" ht="31.5" customHeight="1" x14ac:dyDescent="0.25">
      <c r="A23" s="455" t="s">
        <v>109</v>
      </c>
      <c r="B23" s="301" t="s">
        <v>17</v>
      </c>
      <c r="C23" s="465">
        <v>28</v>
      </c>
      <c r="D23" s="466">
        <v>0</v>
      </c>
      <c r="E23" s="461">
        <v>0</v>
      </c>
      <c r="F23" s="302">
        <v>3</v>
      </c>
      <c r="G23" s="462" t="s">
        <v>13</v>
      </c>
      <c r="H23" s="305" t="s">
        <v>13</v>
      </c>
      <c r="I23" s="303">
        <v>41</v>
      </c>
      <c r="J23" s="304">
        <f>SUM(C23:I23)</f>
        <v>72</v>
      </c>
    </row>
    <row r="24" spans="1:10" ht="31.5" customHeight="1" x14ac:dyDescent="0.25">
      <c r="A24" s="455"/>
      <c r="B24" s="300" t="s">
        <v>100</v>
      </c>
      <c r="C24" s="456">
        <f t="shared" si="1"/>
        <v>3.3293697978596909E-2</v>
      </c>
      <c r="D24" s="95">
        <f t="shared" si="1"/>
        <v>0</v>
      </c>
      <c r="E24" s="457">
        <f t="shared" si="1"/>
        <v>0</v>
      </c>
      <c r="F24" s="95">
        <f t="shared" si="1"/>
        <v>6.4377682403433476E-3</v>
      </c>
      <c r="G24" s="458" t="s">
        <v>14</v>
      </c>
      <c r="H24" s="459" t="s">
        <v>14</v>
      </c>
      <c r="I24" s="96">
        <f t="shared" si="1"/>
        <v>6.2404870624048703E-2</v>
      </c>
      <c r="J24" s="97">
        <f t="shared" si="1"/>
        <v>2.1745696164300814E-2</v>
      </c>
    </row>
    <row r="25" spans="1:10" ht="31.5" customHeight="1" x14ac:dyDescent="0.25">
      <c r="A25" s="455" t="s">
        <v>161</v>
      </c>
      <c r="B25" s="301" t="s">
        <v>17</v>
      </c>
      <c r="C25" s="463">
        <v>809</v>
      </c>
      <c r="D25" s="305">
        <v>344</v>
      </c>
      <c r="E25" s="464">
        <v>661</v>
      </c>
      <c r="F25" s="305">
        <v>2</v>
      </c>
      <c r="G25" s="462" t="s">
        <v>13</v>
      </c>
      <c r="H25" s="305" t="s">
        <v>13</v>
      </c>
      <c r="I25" s="306">
        <v>11</v>
      </c>
      <c r="J25" s="307">
        <f>SUM(C25:I25)</f>
        <v>1827</v>
      </c>
    </row>
    <row r="26" spans="1:10" ht="31.5" customHeight="1" x14ac:dyDescent="0.25">
      <c r="A26" s="455"/>
      <c r="B26" s="300" t="s">
        <v>100</v>
      </c>
      <c r="C26" s="456">
        <f t="shared" si="1"/>
        <v>0.96195005945303214</v>
      </c>
      <c r="D26" s="95">
        <f t="shared" si="1"/>
        <v>0.40233918128654972</v>
      </c>
      <c r="E26" s="457">
        <f t="shared" si="1"/>
        <v>1.3434959349593496</v>
      </c>
      <c r="F26" s="95">
        <f t="shared" si="1"/>
        <v>4.2918454935622317E-3</v>
      </c>
      <c r="G26" s="458" t="s">
        <v>14</v>
      </c>
      <c r="H26" s="459" t="s">
        <v>14</v>
      </c>
      <c r="I26" s="96">
        <f t="shared" si="1"/>
        <v>1.6742770167427701E-2</v>
      </c>
      <c r="J26" s="97">
        <f t="shared" si="1"/>
        <v>0.55179704016913322</v>
      </c>
    </row>
    <row r="27" spans="1:10" ht="31.5" customHeight="1" x14ac:dyDescent="0.25">
      <c r="A27" s="455" t="s">
        <v>110</v>
      </c>
      <c r="B27" s="301" t="s">
        <v>17</v>
      </c>
      <c r="C27" s="463">
        <v>22</v>
      </c>
      <c r="D27" s="305">
        <v>824</v>
      </c>
      <c r="E27" s="464">
        <v>295</v>
      </c>
      <c r="F27" s="305">
        <v>349</v>
      </c>
      <c r="G27" s="462" t="s">
        <v>13</v>
      </c>
      <c r="H27" s="305" t="s">
        <v>13</v>
      </c>
      <c r="I27" s="306">
        <v>301</v>
      </c>
      <c r="J27" s="307">
        <f>SUM(C27:I27)</f>
        <v>1791</v>
      </c>
    </row>
    <row r="28" spans="1:10" ht="31.5" customHeight="1" x14ac:dyDescent="0.25">
      <c r="A28" s="455"/>
      <c r="B28" s="300" t="s">
        <v>100</v>
      </c>
      <c r="C28" s="456">
        <f t="shared" si="1"/>
        <v>2.6159334126040427E-2</v>
      </c>
      <c r="D28" s="95">
        <f t="shared" si="1"/>
        <v>0.96374269005847957</v>
      </c>
      <c r="E28" s="457">
        <f t="shared" si="1"/>
        <v>0.59959349593495936</v>
      </c>
      <c r="F28" s="95">
        <f t="shared" si="1"/>
        <v>0.74892703862660948</v>
      </c>
      <c r="G28" s="458" t="s">
        <v>14</v>
      </c>
      <c r="H28" s="459" t="s">
        <v>14</v>
      </c>
      <c r="I28" s="96">
        <f t="shared" si="1"/>
        <v>0.45814307458143072</v>
      </c>
      <c r="J28" s="97">
        <f t="shared" si="1"/>
        <v>0.54092419208698284</v>
      </c>
    </row>
    <row r="29" spans="1:10" ht="31.5" customHeight="1" x14ac:dyDescent="0.25">
      <c r="A29" s="455" t="s">
        <v>111</v>
      </c>
      <c r="B29" s="301" t="s">
        <v>17</v>
      </c>
      <c r="C29" s="460">
        <v>0</v>
      </c>
      <c r="D29" s="302">
        <v>32</v>
      </c>
      <c r="E29" s="461">
        <v>95</v>
      </c>
      <c r="F29" s="302">
        <v>0</v>
      </c>
      <c r="G29" s="462" t="s">
        <v>13</v>
      </c>
      <c r="H29" s="305" t="s">
        <v>13</v>
      </c>
      <c r="I29" s="303">
        <v>177</v>
      </c>
      <c r="J29" s="304">
        <f>SUM(C29:I29)</f>
        <v>304</v>
      </c>
    </row>
    <row r="30" spans="1:10" ht="31.5" customHeight="1" x14ac:dyDescent="0.25">
      <c r="A30" s="455"/>
      <c r="B30" s="300" t="s">
        <v>100</v>
      </c>
      <c r="C30" s="456">
        <f t="shared" si="1"/>
        <v>0</v>
      </c>
      <c r="D30" s="95">
        <f t="shared" si="1"/>
        <v>3.7426900584795322E-2</v>
      </c>
      <c r="E30" s="457">
        <f t="shared" si="1"/>
        <v>0.19308943089430894</v>
      </c>
      <c r="F30" s="95">
        <f t="shared" si="1"/>
        <v>0</v>
      </c>
      <c r="G30" s="458" t="s">
        <v>14</v>
      </c>
      <c r="H30" s="459" t="s">
        <v>14</v>
      </c>
      <c r="I30" s="96">
        <f t="shared" si="1"/>
        <v>0.26940639269406391</v>
      </c>
      <c r="J30" s="97">
        <f t="shared" si="1"/>
        <v>9.1815161582603444E-2</v>
      </c>
    </row>
    <row r="31" spans="1:10" ht="31.5" customHeight="1" x14ac:dyDescent="0.25">
      <c r="A31" s="455" t="s">
        <v>112</v>
      </c>
      <c r="B31" s="301" t="s">
        <v>17</v>
      </c>
      <c r="C31" s="460">
        <v>0</v>
      </c>
      <c r="D31" s="302">
        <v>224</v>
      </c>
      <c r="E31" s="461">
        <v>67</v>
      </c>
      <c r="F31" s="302">
        <v>5</v>
      </c>
      <c r="G31" s="462" t="s">
        <v>13</v>
      </c>
      <c r="H31" s="305" t="s">
        <v>13</v>
      </c>
      <c r="I31" s="303">
        <v>50</v>
      </c>
      <c r="J31" s="304">
        <f>SUM(C31:I31)</f>
        <v>346</v>
      </c>
    </row>
    <row r="32" spans="1:10" ht="31.5" customHeight="1" x14ac:dyDescent="0.25">
      <c r="A32" s="455"/>
      <c r="B32" s="300" t="s">
        <v>100</v>
      </c>
      <c r="C32" s="456">
        <f t="shared" si="1"/>
        <v>0</v>
      </c>
      <c r="D32" s="95">
        <f t="shared" si="1"/>
        <v>0.26198830409356727</v>
      </c>
      <c r="E32" s="457">
        <f t="shared" si="1"/>
        <v>0.13617886178861788</v>
      </c>
      <c r="F32" s="95">
        <f t="shared" si="1"/>
        <v>1.0729613733905579E-2</v>
      </c>
      <c r="G32" s="458" t="s">
        <v>14</v>
      </c>
      <c r="H32" s="459" t="s">
        <v>14</v>
      </c>
      <c r="I32" s="96">
        <f t="shared" si="1"/>
        <v>7.6103500761035003E-2</v>
      </c>
      <c r="J32" s="97">
        <f t="shared" si="1"/>
        <v>0.10450015101177892</v>
      </c>
    </row>
    <row r="33" spans="1:10" ht="31.5" customHeight="1" x14ac:dyDescent="0.25">
      <c r="A33" s="455" t="s">
        <v>113</v>
      </c>
      <c r="B33" s="301" t="s">
        <v>17</v>
      </c>
      <c r="C33" s="465">
        <v>0</v>
      </c>
      <c r="D33" s="466">
        <v>0</v>
      </c>
      <c r="E33" s="461">
        <v>10</v>
      </c>
      <c r="F33" s="302">
        <v>0</v>
      </c>
      <c r="G33" s="462" t="s">
        <v>13</v>
      </c>
      <c r="H33" s="305" t="s">
        <v>13</v>
      </c>
      <c r="I33" s="303">
        <v>3</v>
      </c>
      <c r="J33" s="304">
        <f>SUM(C33:I33)</f>
        <v>13</v>
      </c>
    </row>
    <row r="34" spans="1:10" ht="31.5" customHeight="1" x14ac:dyDescent="0.25">
      <c r="A34" s="455"/>
      <c r="B34" s="300" t="s">
        <v>100</v>
      </c>
      <c r="C34" s="456">
        <f t="shared" si="1"/>
        <v>0</v>
      </c>
      <c r="D34" s="95">
        <f t="shared" si="1"/>
        <v>0</v>
      </c>
      <c r="E34" s="457">
        <f t="shared" si="1"/>
        <v>2.032520325203252E-2</v>
      </c>
      <c r="F34" s="95">
        <f t="shared" si="1"/>
        <v>0</v>
      </c>
      <c r="G34" s="458" t="s">
        <v>14</v>
      </c>
      <c r="H34" s="459" t="s">
        <v>14</v>
      </c>
      <c r="I34" s="96">
        <f t="shared" si="1"/>
        <v>4.5662100456621002E-3</v>
      </c>
      <c r="J34" s="97">
        <f t="shared" si="1"/>
        <v>3.9263062518876471E-3</v>
      </c>
    </row>
    <row r="35" spans="1:10" ht="31.5" customHeight="1" x14ac:dyDescent="0.25">
      <c r="A35" s="455" t="s">
        <v>114</v>
      </c>
      <c r="B35" s="301" t="s">
        <v>17</v>
      </c>
      <c r="C35" s="465">
        <v>0</v>
      </c>
      <c r="D35" s="466">
        <v>0</v>
      </c>
      <c r="E35" s="461">
        <v>0</v>
      </c>
      <c r="F35" s="302">
        <v>10</v>
      </c>
      <c r="G35" s="462" t="s">
        <v>13</v>
      </c>
      <c r="H35" s="305" t="s">
        <v>13</v>
      </c>
      <c r="I35" s="303">
        <v>39</v>
      </c>
      <c r="J35" s="304">
        <f>SUM(C35:I35)</f>
        <v>49</v>
      </c>
    </row>
    <row r="36" spans="1:10" ht="31.5" customHeight="1" x14ac:dyDescent="0.25">
      <c r="A36" s="455"/>
      <c r="B36" s="300" t="s">
        <v>100</v>
      </c>
      <c r="C36" s="456">
        <f t="shared" si="1"/>
        <v>0</v>
      </c>
      <c r="D36" s="95">
        <f t="shared" si="1"/>
        <v>0</v>
      </c>
      <c r="E36" s="457">
        <f t="shared" si="1"/>
        <v>0</v>
      </c>
      <c r="F36" s="95">
        <f t="shared" si="1"/>
        <v>2.1459227467811159E-2</v>
      </c>
      <c r="G36" s="458" t="s">
        <v>14</v>
      </c>
      <c r="H36" s="459" t="s">
        <v>14</v>
      </c>
      <c r="I36" s="96">
        <f t="shared" si="1"/>
        <v>5.9360730593607303E-2</v>
      </c>
      <c r="J36" s="97">
        <f t="shared" si="1"/>
        <v>1.4799154334038054E-2</v>
      </c>
    </row>
    <row r="37" spans="1:10" ht="31.5" customHeight="1" x14ac:dyDescent="0.25">
      <c r="A37" s="455" t="s">
        <v>115</v>
      </c>
      <c r="B37" s="301" t="s">
        <v>17</v>
      </c>
      <c r="C37" s="460">
        <v>0</v>
      </c>
      <c r="D37" s="302">
        <v>35</v>
      </c>
      <c r="E37" s="461">
        <v>90</v>
      </c>
      <c r="F37" s="302">
        <v>8</v>
      </c>
      <c r="G37" s="462" t="s">
        <v>13</v>
      </c>
      <c r="H37" s="305" t="s">
        <v>13</v>
      </c>
      <c r="I37" s="303">
        <v>13</v>
      </c>
      <c r="J37" s="304">
        <f>SUM(C37:I37)</f>
        <v>146</v>
      </c>
    </row>
    <row r="38" spans="1:10" ht="31.5" customHeight="1" x14ac:dyDescent="0.25">
      <c r="A38" s="455"/>
      <c r="B38" s="300" t="s">
        <v>100</v>
      </c>
      <c r="C38" s="456">
        <f t="shared" ref="C38:J40" si="2">C37/C$42</f>
        <v>0</v>
      </c>
      <c r="D38" s="95">
        <f t="shared" si="2"/>
        <v>4.0935672514619881E-2</v>
      </c>
      <c r="E38" s="457">
        <f t="shared" si="2"/>
        <v>0.18292682926829268</v>
      </c>
      <c r="F38" s="95">
        <f t="shared" si="2"/>
        <v>1.7167381974248927E-2</v>
      </c>
      <c r="G38" s="458" t="s">
        <v>14</v>
      </c>
      <c r="H38" s="459" t="s">
        <v>14</v>
      </c>
      <c r="I38" s="96">
        <f t="shared" si="2"/>
        <v>1.9786910197869101E-2</v>
      </c>
      <c r="J38" s="97">
        <f t="shared" si="2"/>
        <v>4.409543944427665E-2</v>
      </c>
    </row>
    <row r="39" spans="1:10" ht="31.5" customHeight="1" x14ac:dyDescent="0.25">
      <c r="A39" s="455" t="s">
        <v>116</v>
      </c>
      <c r="B39" s="301" t="s">
        <v>17</v>
      </c>
      <c r="C39" s="463">
        <v>546</v>
      </c>
      <c r="D39" s="305">
        <v>402</v>
      </c>
      <c r="E39" s="464">
        <v>5</v>
      </c>
      <c r="F39" s="305">
        <v>0</v>
      </c>
      <c r="G39" s="462" t="s">
        <v>13</v>
      </c>
      <c r="H39" s="305" t="s">
        <v>13</v>
      </c>
      <c r="I39" s="306">
        <v>0</v>
      </c>
      <c r="J39" s="307">
        <f>SUM(C39:I39)</f>
        <v>953</v>
      </c>
    </row>
    <row r="40" spans="1:10" ht="31.5" customHeight="1" thickBot="1" x14ac:dyDescent="0.3">
      <c r="A40" s="467"/>
      <c r="B40" s="308" t="s">
        <v>100</v>
      </c>
      <c r="C40" s="468">
        <f t="shared" si="2"/>
        <v>0.64922711058263971</v>
      </c>
      <c r="D40" s="98">
        <f t="shared" si="2"/>
        <v>0.47017543859649125</v>
      </c>
      <c r="E40" s="469">
        <f t="shared" si="2"/>
        <v>1.016260162601626E-2</v>
      </c>
      <c r="F40" s="98">
        <f t="shared" si="2"/>
        <v>0</v>
      </c>
      <c r="G40" s="470" t="s">
        <v>14</v>
      </c>
      <c r="H40" s="98" t="s">
        <v>14</v>
      </c>
      <c r="I40" s="99">
        <f t="shared" si="2"/>
        <v>0</v>
      </c>
      <c r="J40" s="100">
        <f t="shared" si="2"/>
        <v>0.2878284506191483</v>
      </c>
    </row>
    <row r="41" spans="1:10" ht="31.5" customHeight="1" thickBot="1" x14ac:dyDescent="0.3">
      <c r="A41" s="471"/>
      <c r="B41" s="147"/>
      <c r="C41" s="101"/>
      <c r="D41" s="101"/>
      <c r="E41" s="101"/>
      <c r="F41" s="101"/>
      <c r="G41" s="101"/>
      <c r="H41" s="101"/>
      <c r="I41" s="101"/>
      <c r="J41" s="101"/>
    </row>
    <row r="42" spans="1:10" ht="60.75" customHeight="1" thickBot="1" x14ac:dyDescent="0.3">
      <c r="A42" s="472" t="s">
        <v>162</v>
      </c>
      <c r="B42" s="131" t="s">
        <v>17</v>
      </c>
      <c r="C42" s="132">
        <v>841</v>
      </c>
      <c r="D42" s="132">
        <v>855</v>
      </c>
      <c r="E42" s="132">
        <v>492</v>
      </c>
      <c r="F42" s="132">
        <v>466</v>
      </c>
      <c r="G42" s="132" t="s">
        <v>13</v>
      </c>
      <c r="H42" s="132" t="s">
        <v>13</v>
      </c>
      <c r="I42" s="309">
        <v>657</v>
      </c>
      <c r="J42" s="134">
        <f>SUM(C42:I42)</f>
        <v>3311</v>
      </c>
    </row>
    <row r="43" spans="1:10" ht="16.5" customHeight="1" thickBot="1" x14ac:dyDescent="0.3">
      <c r="A43" s="473"/>
      <c r="B43" s="310"/>
      <c r="C43" s="188"/>
      <c r="D43" s="188"/>
      <c r="E43" s="188"/>
      <c r="F43" s="188"/>
      <c r="G43" s="188"/>
      <c r="H43" s="188"/>
      <c r="I43" s="188"/>
      <c r="J43" s="188"/>
    </row>
    <row r="44" spans="1:10" ht="39" customHeight="1" thickBot="1" x14ac:dyDescent="0.3">
      <c r="A44" s="474" t="s">
        <v>55</v>
      </c>
      <c r="B44" s="107" t="s">
        <v>17</v>
      </c>
      <c r="C44" s="163">
        <f t="shared" ref="C44:J44" si="3">C45-C42</f>
        <v>0</v>
      </c>
      <c r="D44" s="164">
        <f t="shared" si="3"/>
        <v>0</v>
      </c>
      <c r="E44" s="164">
        <f t="shared" si="3"/>
        <v>0</v>
      </c>
      <c r="F44" s="164">
        <f>F45</f>
        <v>466</v>
      </c>
      <c r="G44" s="164">
        <f t="shared" ref="G44:H44" si="4">G45</f>
        <v>1934</v>
      </c>
      <c r="H44" s="164" t="str">
        <f t="shared" si="4"/>
        <v>nd</v>
      </c>
      <c r="I44" s="311">
        <f t="shared" si="3"/>
        <v>0</v>
      </c>
      <c r="J44" s="217">
        <f t="shared" si="3"/>
        <v>1934</v>
      </c>
    </row>
    <row r="45" spans="1:10" ht="39" customHeight="1" thickBot="1" x14ac:dyDescent="0.3">
      <c r="A45" s="472" t="s">
        <v>18</v>
      </c>
      <c r="B45" s="131" t="s">
        <v>17</v>
      </c>
      <c r="C45" s="312">
        <v>841</v>
      </c>
      <c r="D45" s="313">
        <v>855</v>
      </c>
      <c r="E45" s="313">
        <v>492</v>
      </c>
      <c r="F45" s="313">
        <v>466</v>
      </c>
      <c r="G45" s="313">
        <v>1934</v>
      </c>
      <c r="H45" s="313" t="s">
        <v>13</v>
      </c>
      <c r="I45" s="314">
        <v>657</v>
      </c>
      <c r="J45" s="134">
        <f>SUM(C45:I45)</f>
        <v>5245</v>
      </c>
    </row>
    <row r="46" spans="1:10" ht="39" customHeight="1" thickBot="1" x14ac:dyDescent="0.3">
      <c r="A46" s="189"/>
      <c r="B46" s="123"/>
      <c r="C46" s="137"/>
      <c r="D46" s="137"/>
      <c r="E46" s="137"/>
      <c r="F46" s="137"/>
      <c r="G46" s="137"/>
      <c r="H46" s="137"/>
      <c r="I46" s="137"/>
      <c r="J46" s="137"/>
    </row>
    <row r="47" spans="1:10" ht="35.25" customHeight="1" x14ac:dyDescent="0.25">
      <c r="A47" s="321" t="s">
        <v>19</v>
      </c>
      <c r="B47" s="322"/>
      <c r="C47" s="295"/>
      <c r="D47" s="19"/>
      <c r="E47" s="19"/>
      <c r="F47" s="19"/>
      <c r="G47" s="19"/>
      <c r="H47" s="19"/>
      <c r="I47" s="19"/>
      <c r="J47" s="138"/>
    </row>
    <row r="48" spans="1:10" ht="35.25" customHeight="1" x14ac:dyDescent="0.25">
      <c r="A48" s="323" t="s">
        <v>135</v>
      </c>
      <c r="B48" s="432"/>
      <c r="C48" s="315">
        <v>1</v>
      </c>
      <c r="D48" s="140">
        <v>1</v>
      </c>
      <c r="E48" s="140">
        <v>1</v>
      </c>
      <c r="F48" s="140">
        <v>2</v>
      </c>
      <c r="G48" s="140">
        <v>0</v>
      </c>
      <c r="H48" s="140">
        <v>0</v>
      </c>
      <c r="I48" s="140">
        <v>1</v>
      </c>
      <c r="J48" s="141">
        <f>SUM(C48:I48)</f>
        <v>6</v>
      </c>
    </row>
    <row r="49" spans="1:10" ht="35.25" customHeight="1" thickBot="1" x14ac:dyDescent="0.3">
      <c r="A49" s="325" t="s">
        <v>119</v>
      </c>
      <c r="B49" s="431"/>
      <c r="C49" s="316">
        <v>1</v>
      </c>
      <c r="D49" s="143">
        <v>1</v>
      </c>
      <c r="E49" s="143">
        <v>1</v>
      </c>
      <c r="F49" s="143">
        <v>2</v>
      </c>
      <c r="G49" s="143">
        <v>1</v>
      </c>
      <c r="H49" s="143">
        <v>0</v>
      </c>
      <c r="I49" s="144">
        <v>1</v>
      </c>
      <c r="J49" s="145">
        <f>SUM(C49:I49)</f>
        <v>7</v>
      </c>
    </row>
    <row r="50" spans="1:10" ht="21.75" customHeight="1" x14ac:dyDescent="0.35">
      <c r="A50" s="475" t="s">
        <v>21</v>
      </c>
      <c r="B50" s="122"/>
      <c r="C50" s="146"/>
      <c r="D50" s="146"/>
      <c r="E50" s="146"/>
      <c r="F50" s="146"/>
      <c r="G50" s="146"/>
      <c r="H50" s="146"/>
      <c r="I50" s="146"/>
      <c r="J50" s="146"/>
    </row>
    <row r="51" spans="1:10" x14ac:dyDescent="0.35">
      <c r="A51" s="475"/>
      <c r="B51" s="146"/>
      <c r="C51" s="146"/>
      <c r="D51" s="146"/>
      <c r="E51" s="146"/>
      <c r="F51" s="146"/>
      <c r="G51" s="146"/>
      <c r="H51" s="146"/>
      <c r="I51" s="146"/>
      <c r="J51" s="146"/>
    </row>
    <row r="52" spans="1:10" ht="69" customHeight="1" x14ac:dyDescent="0.25">
      <c r="A52" s="350" t="s">
        <v>117</v>
      </c>
      <c r="B52" s="350"/>
      <c r="C52" s="350"/>
      <c r="D52" s="350"/>
      <c r="E52" s="350"/>
      <c r="F52" s="350"/>
      <c r="G52" s="350"/>
      <c r="H52" s="350"/>
      <c r="I52" s="350"/>
      <c r="J52" s="350"/>
    </row>
    <row r="53" spans="1:10" ht="97.5" customHeight="1" x14ac:dyDescent="0.25">
      <c r="A53" s="350" t="s">
        <v>163</v>
      </c>
      <c r="B53" s="350"/>
      <c r="C53" s="350"/>
      <c r="D53" s="350"/>
      <c r="E53" s="350"/>
      <c r="F53" s="350"/>
      <c r="G53" s="350"/>
      <c r="H53" s="350"/>
      <c r="I53" s="350"/>
      <c r="J53" s="350"/>
    </row>
    <row r="54" spans="1:10" ht="56.25" customHeight="1" x14ac:dyDescent="0.25">
      <c r="A54" s="350" t="s">
        <v>164</v>
      </c>
      <c r="B54" s="350"/>
      <c r="C54" s="350"/>
      <c r="D54" s="350"/>
      <c r="E54" s="350"/>
      <c r="F54" s="350"/>
      <c r="G54" s="350"/>
      <c r="H54" s="350"/>
      <c r="I54" s="350"/>
      <c r="J54" s="350"/>
    </row>
    <row r="55" spans="1:10" ht="43.9" customHeight="1" x14ac:dyDescent="0.35"/>
  </sheetData>
  <mergeCells count="28">
    <mergeCell ref="A49:B49"/>
    <mergeCell ref="A52:J52"/>
    <mergeCell ref="A53:J53"/>
    <mergeCell ref="A54:J54"/>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0837D-6D5F-4010-A7B4-67C87C95E356}">
  <sheetPr>
    <tabColor rgb="FF00FF0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customWidth="1"/>
    <col min="3" max="4" width="23" customWidth="1"/>
    <col min="5" max="5" width="27.5703125" customWidth="1"/>
    <col min="6" max="10" width="23" customWidth="1"/>
  </cols>
  <sheetData>
    <row r="1" spans="1:10" ht="46.5" customHeight="1" x14ac:dyDescent="0.25">
      <c r="A1" s="438" t="s">
        <v>121</v>
      </c>
      <c r="B1" s="438"/>
      <c r="C1" s="438"/>
      <c r="D1" s="438"/>
      <c r="E1" s="438"/>
      <c r="F1" s="438"/>
      <c r="G1" s="438"/>
      <c r="H1" s="438"/>
      <c r="I1" s="438"/>
      <c r="J1" s="438"/>
    </row>
    <row r="2" spans="1:10" ht="46.5" customHeight="1" thickBot="1" x14ac:dyDescent="0.3">
      <c r="A2" s="438" t="s">
        <v>138</v>
      </c>
      <c r="B2" s="438"/>
      <c r="C2" s="439"/>
      <c r="D2" s="439"/>
      <c r="E2" s="439"/>
      <c r="F2" s="439"/>
      <c r="G2" s="439"/>
      <c r="H2" s="439"/>
      <c r="I2" s="439"/>
      <c r="J2" s="439"/>
    </row>
    <row r="3" spans="1:10" ht="51.75" customHeight="1" thickBot="1" x14ac:dyDescent="0.3">
      <c r="A3" s="329" t="s">
        <v>22</v>
      </c>
      <c r="B3" s="330"/>
      <c r="C3" s="333" t="s">
        <v>1</v>
      </c>
      <c r="D3" s="333"/>
      <c r="E3" s="333"/>
      <c r="F3" s="333"/>
      <c r="G3" s="333"/>
      <c r="H3" s="333"/>
      <c r="I3" s="333"/>
      <c r="J3" s="334"/>
    </row>
    <row r="4" spans="1:10" ht="48" customHeight="1" thickBot="1" x14ac:dyDescent="0.3">
      <c r="A4" s="331"/>
      <c r="B4" s="332"/>
      <c r="C4" s="102" t="s">
        <v>2</v>
      </c>
      <c r="D4" s="103" t="s">
        <v>3</v>
      </c>
      <c r="E4" s="103" t="s">
        <v>4</v>
      </c>
      <c r="F4" s="103" t="s">
        <v>5</v>
      </c>
      <c r="G4" s="103" t="s">
        <v>6</v>
      </c>
      <c r="H4" s="103" t="s">
        <v>7</v>
      </c>
      <c r="I4" s="105" t="s">
        <v>8</v>
      </c>
      <c r="J4" s="106" t="s">
        <v>9</v>
      </c>
    </row>
    <row r="5" spans="1:10" ht="25.5" customHeight="1" x14ac:dyDescent="0.25">
      <c r="A5" s="345" t="s">
        <v>122</v>
      </c>
      <c r="B5" s="41" t="s">
        <v>17</v>
      </c>
      <c r="C5" s="148">
        <v>5</v>
      </c>
      <c r="D5" s="149">
        <v>1</v>
      </c>
      <c r="E5" s="149">
        <v>38</v>
      </c>
      <c r="F5" s="149">
        <v>2</v>
      </c>
      <c r="G5" s="149" t="s">
        <v>13</v>
      </c>
      <c r="H5" s="149" t="s">
        <v>13</v>
      </c>
      <c r="I5" s="150">
        <v>0</v>
      </c>
      <c r="J5" s="151">
        <f>SUM(C5:I5)</f>
        <v>46</v>
      </c>
    </row>
    <row r="6" spans="1:10" ht="25.5" customHeight="1" x14ac:dyDescent="0.25">
      <c r="A6" s="346"/>
      <c r="B6" s="42" t="s">
        <v>23</v>
      </c>
      <c r="C6" s="3">
        <f>C5/C$9</f>
        <v>1</v>
      </c>
      <c r="D6" s="4">
        <f t="shared" ref="D6:F6" si="0">D5/D$9</f>
        <v>1</v>
      </c>
      <c r="E6" s="4">
        <f t="shared" si="0"/>
        <v>1</v>
      </c>
      <c r="F6" s="4">
        <f t="shared" si="0"/>
        <v>1.8018018018018018E-2</v>
      </c>
      <c r="G6" s="3" t="s">
        <v>14</v>
      </c>
      <c r="H6" s="4" t="s">
        <v>14</v>
      </c>
      <c r="I6" s="5" t="s">
        <v>14</v>
      </c>
      <c r="J6" s="6">
        <f>J5/J$9</f>
        <v>0.29677419354838708</v>
      </c>
    </row>
    <row r="7" spans="1:10" ht="25.5" customHeight="1" x14ac:dyDescent="0.25">
      <c r="A7" s="346" t="s">
        <v>123</v>
      </c>
      <c r="B7" s="43" t="s">
        <v>17</v>
      </c>
      <c r="C7" s="152">
        <v>0</v>
      </c>
      <c r="D7" s="152">
        <v>0</v>
      </c>
      <c r="E7" s="152">
        <v>0</v>
      </c>
      <c r="F7" s="152">
        <v>109</v>
      </c>
      <c r="G7" s="152" t="s">
        <v>13</v>
      </c>
      <c r="H7" s="152" t="s">
        <v>13</v>
      </c>
      <c r="I7" s="153">
        <v>0</v>
      </c>
      <c r="J7" s="154">
        <f>SUM(C7:I7)</f>
        <v>109</v>
      </c>
    </row>
    <row r="8" spans="1:10" ht="25.5" customHeight="1" x14ac:dyDescent="0.25">
      <c r="A8" s="346"/>
      <c r="B8" s="42" t="s">
        <v>23</v>
      </c>
      <c r="C8" s="7">
        <f>C7/C$9</f>
        <v>0</v>
      </c>
      <c r="D8" s="8">
        <f t="shared" ref="D8:F8" si="1">D7/D$9</f>
        <v>0</v>
      </c>
      <c r="E8" s="8">
        <f t="shared" si="1"/>
        <v>0</v>
      </c>
      <c r="F8" s="8">
        <f t="shared" si="1"/>
        <v>0.98198198198198194</v>
      </c>
      <c r="G8" s="9" t="s">
        <v>14</v>
      </c>
      <c r="H8" s="8" t="s">
        <v>14</v>
      </c>
      <c r="I8" s="10" t="s">
        <v>14</v>
      </c>
      <c r="J8" s="11">
        <f>J7/J$9</f>
        <v>0.70322580645161292</v>
      </c>
    </row>
    <row r="9" spans="1:10" ht="25.5" customHeight="1" x14ac:dyDescent="0.25">
      <c r="A9" s="336" t="s">
        <v>24</v>
      </c>
      <c r="B9" s="43" t="s">
        <v>17</v>
      </c>
      <c r="C9" s="155">
        <f>C5+C7</f>
        <v>5</v>
      </c>
      <c r="D9" s="156">
        <f>D5+D7</f>
        <v>1</v>
      </c>
      <c r="E9" s="156">
        <f>E5+E7</f>
        <v>38</v>
      </c>
      <c r="F9" s="156">
        <f t="shared" ref="F9:I9" si="2">F5+F7</f>
        <v>111</v>
      </c>
      <c r="G9" s="156" t="s">
        <v>13</v>
      </c>
      <c r="H9" s="156" t="s">
        <v>13</v>
      </c>
      <c r="I9" s="157">
        <f t="shared" si="2"/>
        <v>0</v>
      </c>
      <c r="J9" s="158">
        <f>SUM(C9:I9)</f>
        <v>155</v>
      </c>
    </row>
    <row r="10" spans="1:10" ht="25.5" customHeight="1" thickBot="1" x14ac:dyDescent="0.3">
      <c r="A10" s="337"/>
      <c r="B10" s="44" t="s">
        <v>23</v>
      </c>
      <c r="C10" s="12">
        <f>C9/C$9</f>
        <v>1</v>
      </c>
      <c r="D10" s="14">
        <f>D9/D$9</f>
        <v>1</v>
      </c>
      <c r="E10" s="14">
        <f>E9/E$9</f>
        <v>1</v>
      </c>
      <c r="F10" s="14">
        <f>F9/F$9</f>
        <v>1</v>
      </c>
      <c r="G10" s="13" t="s">
        <v>14</v>
      </c>
      <c r="H10" s="14" t="s">
        <v>14</v>
      </c>
      <c r="I10" s="15" t="s">
        <v>14</v>
      </c>
      <c r="J10" s="16">
        <f t="shared" ref="J10" si="3">J9/J$9</f>
        <v>1</v>
      </c>
    </row>
    <row r="11" spans="1:10" ht="39.75" customHeight="1" thickBot="1" x14ac:dyDescent="0.3">
      <c r="A11" s="159"/>
      <c r="B11" s="160"/>
      <c r="C11" s="17"/>
      <c r="D11" s="17"/>
      <c r="E11" s="17"/>
      <c r="F11" s="17"/>
      <c r="G11" s="18"/>
      <c r="H11" s="18"/>
      <c r="I11" s="17"/>
      <c r="J11" s="17"/>
    </row>
    <row r="12" spans="1:10" ht="39" customHeight="1" x14ac:dyDescent="0.25">
      <c r="A12" s="338" t="s">
        <v>19</v>
      </c>
      <c r="B12" s="339"/>
      <c r="C12" s="339"/>
      <c r="D12" s="19"/>
      <c r="E12" s="19"/>
      <c r="F12" s="19"/>
      <c r="G12" s="19"/>
      <c r="H12" s="19"/>
      <c r="I12" s="19"/>
      <c r="J12" s="20"/>
    </row>
    <row r="13" spans="1:10" ht="39" customHeight="1" x14ac:dyDescent="0.25">
      <c r="A13" s="340" t="s">
        <v>20</v>
      </c>
      <c r="B13" s="341"/>
      <c r="C13" s="161">
        <v>1</v>
      </c>
      <c r="D13" s="45">
        <v>1</v>
      </c>
      <c r="E13" s="45">
        <v>1</v>
      </c>
      <c r="F13" s="45">
        <v>2</v>
      </c>
      <c r="G13" s="45">
        <v>0</v>
      </c>
      <c r="H13" s="45">
        <v>0</v>
      </c>
      <c r="I13" s="45">
        <v>1</v>
      </c>
      <c r="J13" s="46">
        <f>SUM(C13:I13)</f>
        <v>6</v>
      </c>
    </row>
    <row r="14" spans="1:10" ht="39" customHeight="1" thickBot="1" x14ac:dyDescent="0.3">
      <c r="A14" s="342" t="s">
        <v>119</v>
      </c>
      <c r="B14" s="343"/>
      <c r="C14" s="47">
        <v>1</v>
      </c>
      <c r="D14" s="48">
        <v>1</v>
      </c>
      <c r="E14" s="48">
        <v>1</v>
      </c>
      <c r="F14" s="48">
        <v>2</v>
      </c>
      <c r="G14" s="48">
        <v>1</v>
      </c>
      <c r="H14" s="48">
        <v>0</v>
      </c>
      <c r="I14" s="49">
        <v>1</v>
      </c>
      <c r="J14" s="50">
        <f>SUM(C14:I14)</f>
        <v>7</v>
      </c>
    </row>
    <row r="15" spans="1:10" ht="31.5" customHeight="1" x14ac:dyDescent="0.25">
      <c r="A15" s="1" t="s">
        <v>21</v>
      </c>
      <c r="B15" s="162"/>
      <c r="C15" s="2"/>
      <c r="D15" s="2"/>
      <c r="E15" s="2"/>
      <c r="F15" s="2"/>
      <c r="G15" s="2"/>
      <c r="H15" s="2"/>
      <c r="I15" s="2"/>
      <c r="J15" s="2"/>
    </row>
    <row r="16" spans="1:10" ht="16.5" customHeight="1" x14ac:dyDescent="0.25">
      <c r="B16" s="162"/>
      <c r="C16" s="21"/>
      <c r="D16" s="21"/>
      <c r="E16" s="21"/>
      <c r="F16" s="21"/>
      <c r="G16" s="21"/>
      <c r="H16" s="21"/>
      <c r="I16" s="21"/>
      <c r="J16" s="21"/>
    </row>
    <row r="17" spans="1:10" s="22" customFormat="1" ht="51.75" customHeight="1" x14ac:dyDescent="0.25">
      <c r="A17" s="344" t="s">
        <v>25</v>
      </c>
      <c r="B17" s="344"/>
      <c r="C17" s="344"/>
      <c r="D17" s="344"/>
      <c r="E17" s="344"/>
      <c r="F17" s="344"/>
      <c r="G17" s="344"/>
      <c r="H17" s="344"/>
      <c r="I17" s="344"/>
      <c r="J17" s="344"/>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42954-3913-46A5-9E14-900D166558B3}">
  <sheetPr>
    <tabColor rgb="FF00FF00"/>
    <pageSetUpPr fitToPage="1"/>
  </sheetPr>
  <dimension ref="A1:J37"/>
  <sheetViews>
    <sheetView zoomScale="60" zoomScaleNormal="60" workbookViewId="0">
      <selection sqref="A1:J1"/>
    </sheetView>
  </sheetViews>
  <sheetFormatPr baseColWidth="10" defaultRowHeight="15" x14ac:dyDescent="0.25"/>
  <cols>
    <col min="1" max="1" width="32.42578125" customWidth="1"/>
    <col min="2" max="2" width="13.28515625"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27" t="s">
        <v>124</v>
      </c>
      <c r="B1" s="327"/>
      <c r="C1" s="327"/>
      <c r="D1" s="327"/>
      <c r="E1" s="327"/>
      <c r="F1" s="327"/>
      <c r="G1" s="327"/>
      <c r="H1" s="327"/>
      <c r="I1" s="327"/>
      <c r="J1" s="327"/>
    </row>
    <row r="2" spans="1:10" ht="45" customHeight="1" thickBot="1" x14ac:dyDescent="0.3">
      <c r="A2" s="327" t="s">
        <v>137</v>
      </c>
      <c r="B2" s="327"/>
      <c r="C2" s="328"/>
      <c r="D2" s="328"/>
      <c r="E2" s="328"/>
      <c r="F2" s="328"/>
      <c r="G2" s="328"/>
      <c r="H2" s="328"/>
      <c r="I2" s="328"/>
      <c r="J2" s="328"/>
    </row>
    <row r="3" spans="1:10" ht="51.75" customHeight="1" thickBot="1" x14ac:dyDescent="0.3">
      <c r="A3" s="329" t="s">
        <v>26</v>
      </c>
      <c r="B3" s="330"/>
      <c r="C3" s="351" t="s">
        <v>1</v>
      </c>
      <c r="D3" s="333"/>
      <c r="E3" s="333"/>
      <c r="F3" s="333"/>
      <c r="G3" s="333"/>
      <c r="H3" s="333"/>
      <c r="I3" s="333"/>
      <c r="J3" s="334"/>
    </row>
    <row r="4" spans="1:10" ht="48" customHeight="1" thickBot="1" x14ac:dyDescent="0.3">
      <c r="A4" s="331"/>
      <c r="B4" s="332"/>
      <c r="C4" s="278" t="s">
        <v>139</v>
      </c>
      <c r="D4" s="103" t="s">
        <v>3</v>
      </c>
      <c r="E4" s="103" t="s">
        <v>4</v>
      </c>
      <c r="F4" s="103" t="s">
        <v>5</v>
      </c>
      <c r="G4" s="104" t="s">
        <v>140</v>
      </c>
      <c r="H4" s="103" t="s">
        <v>7</v>
      </c>
      <c r="I4" s="105" t="s">
        <v>8</v>
      </c>
      <c r="J4" s="106" t="s">
        <v>9</v>
      </c>
    </row>
    <row r="5" spans="1:10" ht="25.5" customHeight="1" x14ac:dyDescent="0.25">
      <c r="A5" s="335" t="s">
        <v>33</v>
      </c>
      <c r="B5" s="107" t="s">
        <v>17</v>
      </c>
      <c r="C5" s="163" t="s">
        <v>13</v>
      </c>
      <c r="D5" s="164" t="s">
        <v>13</v>
      </c>
      <c r="E5" s="164">
        <v>226</v>
      </c>
      <c r="F5" s="164">
        <v>233</v>
      </c>
      <c r="G5" s="164" t="s">
        <v>13</v>
      </c>
      <c r="H5" s="164" t="s">
        <v>13</v>
      </c>
      <c r="I5" s="165">
        <v>139</v>
      </c>
      <c r="J5" s="166">
        <f>SUM(C5:I5)</f>
        <v>598</v>
      </c>
    </row>
    <row r="6" spans="1:10" ht="25.5" customHeight="1" x14ac:dyDescent="0.25">
      <c r="A6" s="318"/>
      <c r="B6" s="167" t="s">
        <v>23</v>
      </c>
      <c r="C6" s="168" t="s">
        <v>14</v>
      </c>
      <c r="D6" s="33" t="s">
        <v>14</v>
      </c>
      <c r="E6" s="33">
        <f>E5/E$11</f>
        <v>0.62430939226519333</v>
      </c>
      <c r="F6" s="33">
        <f>F5/F$11</f>
        <v>0.64010989010989006</v>
      </c>
      <c r="G6" s="33" t="s">
        <v>14</v>
      </c>
      <c r="H6" s="33" t="s">
        <v>14</v>
      </c>
      <c r="I6" s="86">
        <f>I5/I$11</f>
        <v>0.5</v>
      </c>
      <c r="J6" s="112">
        <f>J5/J$11</f>
        <v>0.59561752988047811</v>
      </c>
    </row>
    <row r="7" spans="1:10" ht="25.5" customHeight="1" x14ac:dyDescent="0.25">
      <c r="A7" s="317" t="s">
        <v>34</v>
      </c>
      <c r="B7" s="113" t="s">
        <v>17</v>
      </c>
      <c r="C7" s="108" t="s">
        <v>13</v>
      </c>
      <c r="D7" s="109" t="s">
        <v>13</v>
      </c>
      <c r="E7" s="109">
        <v>136</v>
      </c>
      <c r="F7" s="109">
        <v>131</v>
      </c>
      <c r="G7" s="109" t="s">
        <v>13</v>
      </c>
      <c r="H7" s="109" t="s">
        <v>13</v>
      </c>
      <c r="I7" s="169">
        <v>139</v>
      </c>
      <c r="J7" s="110">
        <f>SUM(C7:I7)</f>
        <v>406</v>
      </c>
    </row>
    <row r="8" spans="1:10" ht="25.5" customHeight="1" x14ac:dyDescent="0.25">
      <c r="A8" s="318"/>
      <c r="B8" s="167" t="s">
        <v>23</v>
      </c>
      <c r="C8" s="85" t="s">
        <v>14</v>
      </c>
      <c r="D8" s="33" t="s">
        <v>14</v>
      </c>
      <c r="E8" s="33">
        <f>E7/E$11</f>
        <v>0.37569060773480661</v>
      </c>
      <c r="F8" s="33">
        <f>F7/F$11</f>
        <v>0.35989010989010989</v>
      </c>
      <c r="G8" s="33" t="s">
        <v>14</v>
      </c>
      <c r="H8" s="33" t="s">
        <v>14</v>
      </c>
      <c r="I8" s="86">
        <f>I7/I$11</f>
        <v>0.5</v>
      </c>
      <c r="J8" s="112">
        <f>J7/J$11</f>
        <v>0.40438247011952189</v>
      </c>
    </row>
    <row r="9" spans="1:10" ht="25.5" customHeight="1" x14ac:dyDescent="0.25">
      <c r="A9" s="347" t="s">
        <v>12</v>
      </c>
      <c r="B9" s="170" t="s">
        <v>17</v>
      </c>
      <c r="C9" s="114" t="s">
        <v>13</v>
      </c>
      <c r="D9" s="115" t="s">
        <v>13</v>
      </c>
      <c r="E9" s="115">
        <v>0</v>
      </c>
      <c r="F9" s="115">
        <v>0</v>
      </c>
      <c r="G9" s="115" t="s">
        <v>13</v>
      </c>
      <c r="H9" s="115" t="s">
        <v>13</v>
      </c>
      <c r="I9" s="171">
        <v>0</v>
      </c>
      <c r="J9" s="116">
        <v>0</v>
      </c>
    </row>
    <row r="10" spans="1:10" ht="25.5" customHeight="1" thickBot="1" x14ac:dyDescent="0.3">
      <c r="A10" s="348"/>
      <c r="B10" s="172" t="s">
        <v>23</v>
      </c>
      <c r="C10" s="173" t="s">
        <v>14</v>
      </c>
      <c r="D10" s="35" t="s">
        <v>14</v>
      </c>
      <c r="E10" s="35">
        <f>E9/E$11</f>
        <v>0</v>
      </c>
      <c r="F10" s="35">
        <f>F9/F$11</f>
        <v>0</v>
      </c>
      <c r="G10" s="35" t="s">
        <v>14</v>
      </c>
      <c r="H10" s="35" t="s">
        <v>14</v>
      </c>
      <c r="I10" s="174">
        <f>I9/I$11</f>
        <v>0</v>
      </c>
      <c r="J10" s="174">
        <f>J9/J$11</f>
        <v>0</v>
      </c>
    </row>
    <row r="11" spans="1:10" ht="25.5" customHeight="1" x14ac:dyDescent="0.25">
      <c r="A11" s="329" t="s">
        <v>27</v>
      </c>
      <c r="B11" s="107" t="s">
        <v>17</v>
      </c>
      <c r="C11" s="175" t="s">
        <v>13</v>
      </c>
      <c r="D11" s="176" t="s">
        <v>13</v>
      </c>
      <c r="E11" s="176">
        <f>E5+E7+E9</f>
        <v>362</v>
      </c>
      <c r="F11" s="176">
        <f>F5+F7+F9</f>
        <v>364</v>
      </c>
      <c r="G11" s="176" t="s">
        <v>13</v>
      </c>
      <c r="H11" s="176" t="s">
        <v>13</v>
      </c>
      <c r="I11" s="177">
        <f>I5+I7+I9</f>
        <v>278</v>
      </c>
      <c r="J11" s="119">
        <f>J5+J7+J9</f>
        <v>1004</v>
      </c>
    </row>
    <row r="12" spans="1:10" ht="25.5" customHeight="1" thickBot="1" x14ac:dyDescent="0.3">
      <c r="A12" s="349"/>
      <c r="B12" s="172" t="s">
        <v>23</v>
      </c>
      <c r="C12" s="92" t="s">
        <v>141</v>
      </c>
      <c r="D12" s="34" t="s">
        <v>14</v>
      </c>
      <c r="E12" s="34">
        <f t="shared" ref="E12:I12" si="0">E11/E$11</f>
        <v>1</v>
      </c>
      <c r="F12" s="34">
        <f t="shared" si="0"/>
        <v>1</v>
      </c>
      <c r="G12" s="34" t="s">
        <v>14</v>
      </c>
      <c r="H12" s="34" t="s">
        <v>14</v>
      </c>
      <c r="I12" s="36">
        <f t="shared" si="0"/>
        <v>1</v>
      </c>
      <c r="J12" s="121">
        <f>J11/J$11</f>
        <v>1</v>
      </c>
    </row>
    <row r="13" spans="1:10" ht="36" customHeight="1" thickBot="1" x14ac:dyDescent="0.3">
      <c r="A13" s="122"/>
      <c r="B13" s="123"/>
      <c r="C13" s="94"/>
      <c r="D13" s="94"/>
      <c r="E13" s="94"/>
      <c r="F13" s="94"/>
      <c r="G13" s="94"/>
      <c r="H13" s="94"/>
      <c r="I13" s="94"/>
      <c r="J13" s="94"/>
    </row>
    <row r="14" spans="1:10" ht="41.25" customHeight="1" thickBot="1" x14ac:dyDescent="0.3">
      <c r="A14" s="178" t="s">
        <v>16</v>
      </c>
      <c r="B14" s="131" t="s">
        <v>17</v>
      </c>
      <c r="C14" s="179">
        <v>593</v>
      </c>
      <c r="D14" s="132" t="s">
        <v>13</v>
      </c>
      <c r="E14" s="132">
        <v>1</v>
      </c>
      <c r="F14" s="132">
        <v>0</v>
      </c>
      <c r="G14" s="132">
        <v>1428</v>
      </c>
      <c r="H14" s="132" t="s">
        <v>13</v>
      </c>
      <c r="I14" s="133">
        <v>0</v>
      </c>
      <c r="J14" s="180">
        <f>SUM(C14:I14)</f>
        <v>2022</v>
      </c>
    </row>
    <row r="15" spans="1:10" ht="51" customHeight="1" thickBot="1" x14ac:dyDescent="0.3">
      <c r="A15" s="130" t="s">
        <v>28</v>
      </c>
      <c r="B15" s="131" t="s">
        <v>17</v>
      </c>
      <c r="C15" s="179">
        <f>C14</f>
        <v>593</v>
      </c>
      <c r="D15" s="132" t="s">
        <v>13</v>
      </c>
      <c r="E15" s="132">
        <f>E5+E7+E9+E14</f>
        <v>363</v>
      </c>
      <c r="F15" s="132">
        <f>F5+F7+F9+F14</f>
        <v>364</v>
      </c>
      <c r="G15" s="132">
        <f>G14</f>
        <v>1428</v>
      </c>
      <c r="H15" s="132" t="s">
        <v>13</v>
      </c>
      <c r="I15" s="133">
        <f>I5+I7+I9+I14</f>
        <v>278</v>
      </c>
      <c r="J15" s="134">
        <f>SUM(C15:I15)</f>
        <v>3026</v>
      </c>
    </row>
    <row r="16" spans="1:10" ht="38.25" customHeight="1" thickBot="1" x14ac:dyDescent="0.3">
      <c r="A16" s="135"/>
      <c r="B16" s="123"/>
      <c r="C16" s="136"/>
      <c r="D16" s="136"/>
      <c r="E16" s="136"/>
      <c r="F16" s="136"/>
      <c r="G16" s="181"/>
      <c r="H16" s="136"/>
      <c r="I16" s="136"/>
      <c r="J16" s="137"/>
    </row>
    <row r="17" spans="1:10" ht="51" customHeight="1" thickBot="1" x14ac:dyDescent="0.3">
      <c r="A17" s="130" t="s">
        <v>30</v>
      </c>
      <c r="B17" s="182" t="s">
        <v>11</v>
      </c>
      <c r="C17" s="183">
        <f t="shared" ref="C17:J17" si="1">C15/C19</f>
        <v>0.70511296076099883</v>
      </c>
      <c r="D17" s="184" t="s">
        <v>141</v>
      </c>
      <c r="E17" s="184">
        <f t="shared" si="1"/>
        <v>0.73780487804878048</v>
      </c>
      <c r="F17" s="184">
        <f t="shared" si="1"/>
        <v>0.7811158798283262</v>
      </c>
      <c r="G17" s="184">
        <f t="shared" si="1"/>
        <v>0.73836608066184073</v>
      </c>
      <c r="H17" s="185" t="s">
        <v>14</v>
      </c>
      <c r="I17" s="186">
        <f t="shared" si="1"/>
        <v>0.42313546423135462</v>
      </c>
      <c r="J17" s="187">
        <f t="shared" si="1"/>
        <v>0.68929384965831431</v>
      </c>
    </row>
    <row r="18" spans="1:10" ht="37.5" customHeight="1" thickBot="1" x14ac:dyDescent="0.3">
      <c r="A18" s="122"/>
      <c r="B18" s="123"/>
      <c r="C18" s="94"/>
      <c r="D18" s="94"/>
      <c r="E18" s="94"/>
      <c r="F18" s="94"/>
      <c r="G18" s="94"/>
      <c r="H18" s="94"/>
      <c r="I18" s="94"/>
      <c r="J18" s="94"/>
    </row>
    <row r="19" spans="1:10" ht="76.900000000000006" customHeight="1" thickBot="1" x14ac:dyDescent="0.3">
      <c r="A19" s="130" t="s">
        <v>136</v>
      </c>
      <c r="B19" s="131" t="s">
        <v>17</v>
      </c>
      <c r="C19" s="132">
        <v>841</v>
      </c>
      <c r="D19" s="132" t="s">
        <v>13</v>
      </c>
      <c r="E19" s="132">
        <v>492</v>
      </c>
      <c r="F19" s="132">
        <v>466</v>
      </c>
      <c r="G19" s="132">
        <v>1934</v>
      </c>
      <c r="H19" s="132" t="s">
        <v>13</v>
      </c>
      <c r="I19" s="133">
        <v>657</v>
      </c>
      <c r="J19" s="134">
        <f>SUM(C19:I19)</f>
        <v>4390</v>
      </c>
    </row>
    <row r="20" spans="1:10" ht="57.75" customHeight="1" thickBot="1" x14ac:dyDescent="0.3">
      <c r="A20" s="146"/>
      <c r="B20" s="146"/>
      <c r="C20" s="146"/>
      <c r="D20" s="146"/>
      <c r="E20" s="146"/>
      <c r="F20" s="146"/>
      <c r="G20" s="146"/>
      <c r="H20" s="146"/>
      <c r="I20" s="146"/>
      <c r="J20" s="146"/>
    </row>
    <row r="21" spans="1:10" ht="49.5" customHeight="1" x14ac:dyDescent="0.25">
      <c r="A21" s="321" t="s">
        <v>19</v>
      </c>
      <c r="B21" s="322"/>
      <c r="C21" s="322"/>
      <c r="D21" s="19"/>
      <c r="E21" s="19"/>
      <c r="F21" s="19"/>
      <c r="G21" s="19"/>
      <c r="H21" s="19"/>
      <c r="I21" s="19"/>
      <c r="J21" s="138"/>
    </row>
    <row r="22" spans="1:10" ht="45" customHeight="1" x14ac:dyDescent="0.25">
      <c r="A22" s="323" t="s">
        <v>20</v>
      </c>
      <c r="B22" s="324"/>
      <c r="C22" s="139">
        <v>1</v>
      </c>
      <c r="D22" s="140">
        <v>0</v>
      </c>
      <c r="E22" s="140">
        <v>1</v>
      </c>
      <c r="F22" s="140">
        <v>2</v>
      </c>
      <c r="G22" s="140">
        <v>1</v>
      </c>
      <c r="H22" s="140">
        <v>0</v>
      </c>
      <c r="I22" s="140">
        <v>1</v>
      </c>
      <c r="J22" s="141">
        <f>SUM(C22:I22)</f>
        <v>6</v>
      </c>
    </row>
    <row r="23" spans="1:10" ht="45" customHeight="1" thickBot="1" x14ac:dyDescent="0.3">
      <c r="A23" s="325" t="s">
        <v>119</v>
      </c>
      <c r="B23" s="326"/>
      <c r="C23" s="142">
        <v>1</v>
      </c>
      <c r="D23" s="143">
        <v>1</v>
      </c>
      <c r="E23" s="143">
        <v>1</v>
      </c>
      <c r="F23" s="143">
        <v>2</v>
      </c>
      <c r="G23" s="143">
        <v>1</v>
      </c>
      <c r="H23" s="143">
        <v>0</v>
      </c>
      <c r="I23" s="144">
        <v>1</v>
      </c>
      <c r="J23" s="145">
        <f>SUM(C23:I23)</f>
        <v>7</v>
      </c>
    </row>
    <row r="24" spans="1:10" ht="31.5" customHeight="1" x14ac:dyDescent="0.25">
      <c r="A24" s="146" t="s">
        <v>21</v>
      </c>
      <c r="B24" s="147"/>
      <c r="C24" s="101"/>
      <c r="D24" s="101"/>
      <c r="E24" s="101"/>
      <c r="F24" s="101"/>
      <c r="G24" s="101"/>
      <c r="H24" s="101"/>
      <c r="I24" s="101"/>
      <c r="J24" s="101"/>
    </row>
    <row r="25" spans="1:10" ht="16.5" customHeight="1" x14ac:dyDescent="0.25">
      <c r="A25" s="146"/>
      <c r="B25" s="147"/>
      <c r="C25" s="188"/>
      <c r="D25" s="188"/>
      <c r="E25" s="188"/>
      <c r="F25" s="188"/>
      <c r="G25" s="188"/>
      <c r="H25" s="188"/>
      <c r="I25" s="188"/>
      <c r="J25" s="188"/>
    </row>
    <row r="26" spans="1:10" ht="45" customHeight="1" x14ac:dyDescent="0.25">
      <c r="A26" s="350" t="s">
        <v>31</v>
      </c>
      <c r="B26" s="350"/>
      <c r="C26" s="350"/>
      <c r="D26" s="350"/>
      <c r="E26" s="350"/>
      <c r="F26" s="350"/>
      <c r="G26" s="350"/>
      <c r="H26" s="350"/>
      <c r="I26" s="350"/>
      <c r="J26" s="350"/>
    </row>
    <row r="27" spans="1:10" x14ac:dyDescent="0.25">
      <c r="A27" s="146"/>
      <c r="B27" s="146"/>
      <c r="C27" s="146"/>
      <c r="D27" s="146"/>
      <c r="E27" s="146"/>
      <c r="F27" s="146"/>
      <c r="G27" s="146"/>
      <c r="H27" s="146"/>
      <c r="I27" s="146"/>
      <c r="J27" s="146"/>
    </row>
    <row r="28" spans="1:10" ht="79.5" customHeight="1" x14ac:dyDescent="0.25">
      <c r="A28" s="355" t="s">
        <v>142</v>
      </c>
      <c r="B28" s="440"/>
      <c r="C28" s="440"/>
      <c r="D28" s="440"/>
      <c r="E28" s="440"/>
      <c r="F28" s="440"/>
      <c r="G28" s="440"/>
      <c r="H28" s="440"/>
      <c r="I28" s="440"/>
      <c r="J28" s="440"/>
    </row>
    <row r="29" spans="1:10" x14ac:dyDescent="0.25">
      <c r="A29" s="146"/>
      <c r="B29" s="146"/>
      <c r="C29" s="146"/>
      <c r="D29" s="146"/>
      <c r="E29" s="146"/>
      <c r="F29" s="146"/>
      <c r="G29" s="146"/>
      <c r="H29" s="146"/>
      <c r="I29" s="146"/>
      <c r="J29" s="146"/>
    </row>
    <row r="30" spans="1:10" x14ac:dyDescent="0.25">
      <c r="A30" s="146"/>
      <c r="B30" s="146"/>
      <c r="C30" s="146"/>
      <c r="D30" s="146"/>
      <c r="E30" s="146"/>
      <c r="F30" s="146"/>
      <c r="G30" s="146"/>
      <c r="H30" s="146"/>
      <c r="I30" s="146"/>
      <c r="J30" s="146"/>
    </row>
    <row r="31" spans="1:10" x14ac:dyDescent="0.25">
      <c r="A31" s="146"/>
      <c r="B31" s="146"/>
      <c r="C31" s="146"/>
      <c r="D31" s="146"/>
      <c r="E31" s="146"/>
      <c r="F31" s="146"/>
      <c r="G31" s="146"/>
      <c r="H31" s="146"/>
      <c r="I31" s="146"/>
      <c r="J31" s="146"/>
    </row>
    <row r="32" spans="1:10" x14ac:dyDescent="0.25">
      <c r="A32" s="146"/>
      <c r="B32" s="146"/>
      <c r="C32" s="146"/>
      <c r="D32" s="146"/>
      <c r="E32" s="146"/>
      <c r="F32" s="146"/>
      <c r="G32" s="146"/>
      <c r="H32" s="146"/>
      <c r="I32" s="146"/>
      <c r="J32" s="146"/>
    </row>
    <row r="33" spans="1:10" x14ac:dyDescent="0.25">
      <c r="A33" s="146"/>
      <c r="B33" s="146"/>
      <c r="C33" s="146"/>
      <c r="D33" s="146"/>
      <c r="E33" s="146"/>
      <c r="F33" s="146"/>
      <c r="G33" s="146"/>
      <c r="H33" s="146"/>
      <c r="I33" s="146"/>
      <c r="J33" s="146"/>
    </row>
    <row r="34" spans="1:10" x14ac:dyDescent="0.25">
      <c r="A34" s="146"/>
      <c r="B34" s="146"/>
      <c r="C34" s="146"/>
      <c r="D34" s="146"/>
      <c r="E34" s="146"/>
      <c r="F34" s="146"/>
      <c r="G34" s="146"/>
      <c r="H34" s="146"/>
      <c r="I34" s="146"/>
      <c r="J34" s="146"/>
    </row>
    <row r="35" spans="1:10" x14ac:dyDescent="0.25">
      <c r="A35" s="146"/>
      <c r="B35" s="146"/>
      <c r="C35" s="146"/>
      <c r="D35" s="146"/>
      <c r="E35" s="146"/>
      <c r="F35" s="146"/>
      <c r="G35" s="146"/>
      <c r="H35" s="146"/>
      <c r="I35" s="146"/>
      <c r="J35" s="146"/>
    </row>
    <row r="36" spans="1:10" x14ac:dyDescent="0.25">
      <c r="A36" s="146"/>
      <c r="B36" s="146"/>
      <c r="C36" s="146"/>
      <c r="D36" s="146"/>
      <c r="E36" s="146"/>
      <c r="F36" s="146"/>
      <c r="G36" s="146"/>
      <c r="H36" s="146"/>
      <c r="I36" s="146"/>
      <c r="J36" s="146"/>
    </row>
    <row r="37" spans="1:10" x14ac:dyDescent="0.25">
      <c r="A37" s="146"/>
      <c r="B37" s="146"/>
      <c r="C37" s="146"/>
      <c r="D37" s="146"/>
      <c r="E37" s="146"/>
      <c r="F37" s="146"/>
      <c r="G37" s="146"/>
      <c r="H37" s="146"/>
      <c r="I37" s="146"/>
      <c r="J37" s="146"/>
    </row>
  </sheetData>
  <mergeCells count="13">
    <mergeCell ref="A28:J28"/>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3521-1B9C-4081-8376-07E2E2F6D9B3}">
  <sheetPr>
    <tabColor rgb="FF00FF00"/>
    <pageSetUpPr fitToPage="1"/>
  </sheetPr>
  <dimension ref="A1:AB41"/>
  <sheetViews>
    <sheetView zoomScale="64" zoomScaleNormal="64" zoomScaleSheetLayoutView="71" workbookViewId="0">
      <selection sqref="A1:J1"/>
    </sheetView>
  </sheetViews>
  <sheetFormatPr baseColWidth="10" defaultColWidth="11.42578125" defaultRowHeight="15" x14ac:dyDescent="0.25"/>
  <cols>
    <col min="1" max="1" width="36.7109375" customWidth="1"/>
    <col min="2" max="2" width="9.42578125" customWidth="1"/>
    <col min="3" max="26" width="13.140625" customWidth="1"/>
  </cols>
  <sheetData>
    <row r="1" spans="1:26" ht="58.5" customHeight="1" x14ac:dyDescent="0.25">
      <c r="A1" s="383" t="s">
        <v>125</v>
      </c>
      <c r="B1" s="383"/>
      <c r="C1" s="383"/>
      <c r="D1" s="383"/>
      <c r="E1" s="383"/>
      <c r="F1" s="383"/>
      <c r="G1" s="383"/>
      <c r="H1" s="383"/>
      <c r="I1" s="383"/>
      <c r="J1" s="383"/>
      <c r="K1" s="383"/>
      <c r="L1" s="383"/>
      <c r="M1" s="383"/>
      <c r="N1" s="383"/>
      <c r="O1" s="383"/>
      <c r="P1" s="383"/>
      <c r="Q1" s="383"/>
      <c r="R1" s="383"/>
      <c r="S1" s="383"/>
      <c r="T1" s="383"/>
      <c r="U1" s="383"/>
      <c r="V1" s="383"/>
      <c r="W1" s="383"/>
      <c r="X1" s="383"/>
      <c r="Y1" s="383"/>
      <c r="Z1" s="383"/>
    </row>
    <row r="2" spans="1:26" ht="58.5" customHeight="1" thickBot="1" x14ac:dyDescent="0.3">
      <c r="A2" s="383" t="s">
        <v>143</v>
      </c>
      <c r="B2" s="384"/>
      <c r="C2" s="384"/>
      <c r="D2" s="384"/>
      <c r="E2" s="384"/>
      <c r="F2" s="384"/>
      <c r="G2" s="384"/>
      <c r="H2" s="384"/>
      <c r="I2" s="384"/>
      <c r="J2" s="384"/>
      <c r="K2" s="384"/>
      <c r="L2" s="384"/>
      <c r="M2" s="384"/>
      <c r="N2" s="384"/>
      <c r="O2" s="384"/>
      <c r="P2" s="384"/>
      <c r="Q2" s="384"/>
      <c r="R2" s="384"/>
      <c r="S2" s="384"/>
      <c r="T2" s="384"/>
      <c r="U2" s="384"/>
      <c r="V2" s="384"/>
      <c r="W2" s="384"/>
      <c r="X2" s="384"/>
      <c r="Y2" s="384"/>
      <c r="Z2" s="384"/>
    </row>
    <row r="3" spans="1:26" ht="51.75" customHeight="1" thickBot="1" x14ac:dyDescent="0.3">
      <c r="A3" s="385" t="s">
        <v>32</v>
      </c>
      <c r="B3" s="386"/>
      <c r="C3" s="351" t="s">
        <v>1</v>
      </c>
      <c r="D3" s="333"/>
      <c r="E3" s="333"/>
      <c r="F3" s="333"/>
      <c r="G3" s="333"/>
      <c r="H3" s="333"/>
      <c r="I3" s="333"/>
      <c r="J3" s="333"/>
      <c r="K3" s="333"/>
      <c r="L3" s="333"/>
      <c r="M3" s="333"/>
      <c r="N3" s="333"/>
      <c r="O3" s="333"/>
      <c r="P3" s="333"/>
      <c r="Q3" s="333"/>
      <c r="R3" s="333"/>
      <c r="S3" s="333"/>
      <c r="T3" s="333"/>
      <c r="U3" s="333"/>
      <c r="V3" s="333"/>
      <c r="W3" s="333"/>
      <c r="X3" s="333"/>
      <c r="Y3" s="333"/>
      <c r="Z3" s="334"/>
    </row>
    <row r="4" spans="1:26" ht="66" customHeight="1" x14ac:dyDescent="0.25">
      <c r="A4" s="387"/>
      <c r="B4" s="388"/>
      <c r="C4" s="376" t="s">
        <v>2</v>
      </c>
      <c r="D4" s="379"/>
      <c r="E4" s="380"/>
      <c r="F4" s="376" t="s">
        <v>144</v>
      </c>
      <c r="G4" s="379"/>
      <c r="H4" s="380"/>
      <c r="I4" s="378" t="s">
        <v>4</v>
      </c>
      <c r="J4" s="379"/>
      <c r="K4" s="380"/>
      <c r="L4" s="378" t="s">
        <v>5</v>
      </c>
      <c r="M4" s="379"/>
      <c r="N4" s="380"/>
      <c r="O4" s="378" t="s">
        <v>6</v>
      </c>
      <c r="P4" s="379"/>
      <c r="Q4" s="380"/>
      <c r="R4" s="376" t="s">
        <v>126</v>
      </c>
      <c r="S4" s="379"/>
      <c r="T4" s="380"/>
      <c r="U4" s="378" t="s">
        <v>8</v>
      </c>
      <c r="V4" s="379"/>
      <c r="W4" s="380"/>
      <c r="X4" s="378" t="s">
        <v>9</v>
      </c>
      <c r="Y4" s="379"/>
      <c r="Z4" s="380"/>
    </row>
    <row r="5" spans="1:26" ht="48" customHeight="1" thickBot="1" x14ac:dyDescent="0.3">
      <c r="A5" s="389"/>
      <c r="B5" s="390"/>
      <c r="C5" s="190" t="s">
        <v>33</v>
      </c>
      <c r="D5" s="191" t="s">
        <v>34</v>
      </c>
      <c r="E5" s="192" t="s">
        <v>35</v>
      </c>
      <c r="F5" s="190" t="s">
        <v>33</v>
      </c>
      <c r="G5" s="191" t="s">
        <v>34</v>
      </c>
      <c r="H5" s="192" t="s">
        <v>35</v>
      </c>
      <c r="I5" s="190" t="s">
        <v>33</v>
      </c>
      <c r="J5" s="191" t="s">
        <v>34</v>
      </c>
      <c r="K5" s="192" t="s">
        <v>35</v>
      </c>
      <c r="L5" s="190" t="s">
        <v>33</v>
      </c>
      <c r="M5" s="191" t="s">
        <v>34</v>
      </c>
      <c r="N5" s="192" t="s">
        <v>35</v>
      </c>
      <c r="O5" s="190" t="s">
        <v>33</v>
      </c>
      <c r="P5" s="191" t="s">
        <v>34</v>
      </c>
      <c r="Q5" s="192" t="s">
        <v>35</v>
      </c>
      <c r="R5" s="190" t="s">
        <v>33</v>
      </c>
      <c r="S5" s="191" t="s">
        <v>34</v>
      </c>
      <c r="T5" s="192" t="s">
        <v>35</v>
      </c>
      <c r="U5" s="190" t="s">
        <v>33</v>
      </c>
      <c r="V5" s="191" t="s">
        <v>34</v>
      </c>
      <c r="W5" s="192" t="s">
        <v>35</v>
      </c>
      <c r="X5" s="190" t="s">
        <v>33</v>
      </c>
      <c r="Y5" s="191" t="s">
        <v>34</v>
      </c>
      <c r="Z5" s="192" t="s">
        <v>35</v>
      </c>
    </row>
    <row r="6" spans="1:26" ht="34.5" customHeight="1" x14ac:dyDescent="0.25">
      <c r="A6" s="381" t="s">
        <v>36</v>
      </c>
      <c r="B6" s="193" t="s">
        <v>10</v>
      </c>
      <c r="C6" s="194">
        <v>2</v>
      </c>
      <c r="D6" s="195">
        <v>3</v>
      </c>
      <c r="E6" s="196">
        <v>5</v>
      </c>
      <c r="F6" s="194" t="s">
        <v>13</v>
      </c>
      <c r="G6" s="195" t="s">
        <v>13</v>
      </c>
      <c r="H6" s="196" t="s">
        <v>13</v>
      </c>
      <c r="I6" s="194">
        <v>1</v>
      </c>
      <c r="J6" s="195">
        <v>0</v>
      </c>
      <c r="K6" s="196">
        <v>1</v>
      </c>
      <c r="L6" s="194">
        <v>2</v>
      </c>
      <c r="M6" s="195">
        <v>0</v>
      </c>
      <c r="N6" s="196">
        <v>2</v>
      </c>
      <c r="O6" s="194">
        <v>2</v>
      </c>
      <c r="P6" s="195">
        <v>2</v>
      </c>
      <c r="Q6" s="196">
        <v>4</v>
      </c>
      <c r="R6" s="194" t="s">
        <v>13</v>
      </c>
      <c r="S6" s="195" t="s">
        <v>13</v>
      </c>
      <c r="T6" s="196" t="s">
        <v>13</v>
      </c>
      <c r="U6" s="194">
        <v>1</v>
      </c>
      <c r="V6" s="195">
        <v>1</v>
      </c>
      <c r="W6" s="196">
        <v>2</v>
      </c>
      <c r="X6" s="194">
        <f>C6+I6+L6+O6+U6</f>
        <v>8</v>
      </c>
      <c r="Y6" s="195">
        <f>D6+J6+M6+P6+V6</f>
        <v>6</v>
      </c>
      <c r="Z6" s="196">
        <f>E6+K6+N6+Q6+W6</f>
        <v>14</v>
      </c>
    </row>
    <row r="7" spans="1:26" ht="31.9" customHeight="1" x14ac:dyDescent="0.25">
      <c r="A7" s="374"/>
      <c r="B7" s="197" t="s">
        <v>11</v>
      </c>
      <c r="C7" s="59">
        <f t="shared" ref="C7:Z21" si="0">C6/C$28</f>
        <v>5.0505050505050509E-3</v>
      </c>
      <c r="D7" s="60">
        <f t="shared" si="0"/>
        <v>8.4033613445378148E-3</v>
      </c>
      <c r="E7" s="61">
        <f t="shared" si="0"/>
        <v>6.6401062416998674E-3</v>
      </c>
      <c r="F7" s="59" t="s">
        <v>14</v>
      </c>
      <c r="G7" s="60" t="s">
        <v>14</v>
      </c>
      <c r="H7" s="61" t="s">
        <v>14</v>
      </c>
      <c r="I7" s="59">
        <f t="shared" si="0"/>
        <v>3.2258064516129032E-3</v>
      </c>
      <c r="J7" s="60">
        <f t="shared" si="0"/>
        <v>0</v>
      </c>
      <c r="K7" s="61">
        <f t="shared" si="0"/>
        <v>2.0449897750511249E-3</v>
      </c>
      <c r="L7" s="59">
        <f t="shared" si="0"/>
        <v>6.5359477124183009E-3</v>
      </c>
      <c r="M7" s="60">
        <f t="shared" si="0"/>
        <v>0</v>
      </c>
      <c r="N7" s="61">
        <f t="shared" si="0"/>
        <v>4.3010752688172043E-3</v>
      </c>
      <c r="O7" s="59">
        <f t="shared" si="0"/>
        <v>1.9782393669634025E-3</v>
      </c>
      <c r="P7" s="60">
        <f t="shared" si="0"/>
        <v>3.0674846625766872E-3</v>
      </c>
      <c r="Q7" s="61">
        <f t="shared" si="0"/>
        <v>2.4052916416115455E-3</v>
      </c>
      <c r="R7" s="59" t="s">
        <v>14</v>
      </c>
      <c r="S7" s="60" t="s">
        <v>14</v>
      </c>
      <c r="T7" s="61" t="s">
        <v>14</v>
      </c>
      <c r="U7" s="59">
        <f t="shared" si="0"/>
        <v>2.6809651474530832E-3</v>
      </c>
      <c r="V7" s="60">
        <f t="shared" si="0"/>
        <v>4.0322580645161289E-3</v>
      </c>
      <c r="W7" s="61">
        <f t="shared" si="0"/>
        <v>3.2206119162640902E-3</v>
      </c>
      <c r="X7" s="59">
        <f t="shared" si="0"/>
        <v>3.3388981636060101E-3</v>
      </c>
      <c r="Y7" s="60">
        <f t="shared" si="0"/>
        <v>3.761755485893417E-3</v>
      </c>
      <c r="Z7" s="61">
        <f t="shared" si="0"/>
        <v>3.5078927587070909E-3</v>
      </c>
    </row>
    <row r="8" spans="1:26" ht="28.5" customHeight="1" x14ac:dyDescent="0.25">
      <c r="A8" s="382" t="s">
        <v>37</v>
      </c>
      <c r="B8" s="198" t="s">
        <v>10</v>
      </c>
      <c r="C8" s="199">
        <v>62</v>
      </c>
      <c r="D8" s="200">
        <v>44</v>
      </c>
      <c r="E8" s="201">
        <v>106</v>
      </c>
      <c r="F8" s="199" t="s">
        <v>13</v>
      </c>
      <c r="G8" s="200" t="s">
        <v>13</v>
      </c>
      <c r="H8" s="201" t="s">
        <v>13</v>
      </c>
      <c r="I8" s="199">
        <v>90</v>
      </c>
      <c r="J8" s="200">
        <v>63</v>
      </c>
      <c r="K8" s="201">
        <v>153</v>
      </c>
      <c r="L8" s="199">
        <v>28</v>
      </c>
      <c r="M8" s="200">
        <v>30</v>
      </c>
      <c r="N8" s="201">
        <v>58</v>
      </c>
      <c r="O8" s="199">
        <v>107</v>
      </c>
      <c r="P8" s="200">
        <v>48</v>
      </c>
      <c r="Q8" s="201">
        <v>155</v>
      </c>
      <c r="R8" s="199" t="s">
        <v>13</v>
      </c>
      <c r="S8" s="200" t="s">
        <v>13</v>
      </c>
      <c r="T8" s="201" t="s">
        <v>13</v>
      </c>
      <c r="U8" s="199">
        <v>45</v>
      </c>
      <c r="V8" s="200">
        <v>44</v>
      </c>
      <c r="W8" s="201">
        <v>89</v>
      </c>
      <c r="X8" s="199">
        <f t="shared" ref="X8:Z8" si="1">C8+I8+L8+O8+U8</f>
        <v>332</v>
      </c>
      <c r="Y8" s="200">
        <f t="shared" si="1"/>
        <v>229</v>
      </c>
      <c r="Z8" s="201">
        <f t="shared" si="1"/>
        <v>561</v>
      </c>
    </row>
    <row r="9" spans="1:26" ht="31.5" customHeight="1" x14ac:dyDescent="0.25">
      <c r="A9" s="374"/>
      <c r="B9" s="197" t="s">
        <v>11</v>
      </c>
      <c r="C9" s="59">
        <f t="shared" ref="C9:Z9" si="2">C8/C$28</f>
        <v>0.15656565656565657</v>
      </c>
      <c r="D9" s="60">
        <f t="shared" si="2"/>
        <v>0.12324929971988796</v>
      </c>
      <c r="E9" s="61">
        <f t="shared" si="2"/>
        <v>0.1407702523240372</v>
      </c>
      <c r="F9" s="59" t="s">
        <v>14</v>
      </c>
      <c r="G9" s="60" t="s">
        <v>14</v>
      </c>
      <c r="H9" s="61" t="s">
        <v>14</v>
      </c>
      <c r="I9" s="59">
        <f t="shared" si="0"/>
        <v>0.29032258064516131</v>
      </c>
      <c r="J9" s="60">
        <f t="shared" si="0"/>
        <v>0.35195530726256985</v>
      </c>
      <c r="K9" s="61">
        <f t="shared" si="0"/>
        <v>0.31288343558282211</v>
      </c>
      <c r="L9" s="59">
        <f t="shared" si="0"/>
        <v>9.1503267973856203E-2</v>
      </c>
      <c r="M9" s="60">
        <f t="shared" si="0"/>
        <v>0.18867924528301888</v>
      </c>
      <c r="N9" s="61">
        <f t="shared" si="0"/>
        <v>0.12473118279569892</v>
      </c>
      <c r="O9" s="59">
        <f t="shared" si="0"/>
        <v>0.10583580613254204</v>
      </c>
      <c r="P9" s="60">
        <f t="shared" si="0"/>
        <v>7.3619631901840496E-2</v>
      </c>
      <c r="Q9" s="61">
        <f t="shared" si="0"/>
        <v>9.3205051112447382E-2</v>
      </c>
      <c r="R9" s="59" t="s">
        <v>14</v>
      </c>
      <c r="S9" s="60" t="s">
        <v>14</v>
      </c>
      <c r="T9" s="61" t="s">
        <v>14</v>
      </c>
      <c r="U9" s="59">
        <f t="shared" si="2"/>
        <v>0.12064343163538874</v>
      </c>
      <c r="V9" s="60">
        <f t="shared" si="2"/>
        <v>0.17741935483870969</v>
      </c>
      <c r="W9" s="61">
        <f t="shared" si="2"/>
        <v>0.14331723027375201</v>
      </c>
      <c r="X9" s="59">
        <f t="shared" si="2"/>
        <v>0.13856427378964942</v>
      </c>
      <c r="Y9" s="60">
        <f t="shared" si="2"/>
        <v>0.14357366771159874</v>
      </c>
      <c r="Z9" s="61">
        <f t="shared" si="2"/>
        <v>0.14056627411676273</v>
      </c>
    </row>
    <row r="10" spans="1:26" ht="31.5" customHeight="1" x14ac:dyDescent="0.25">
      <c r="A10" s="382" t="s">
        <v>38</v>
      </c>
      <c r="B10" s="198" t="s">
        <v>10</v>
      </c>
      <c r="C10" s="199">
        <v>38</v>
      </c>
      <c r="D10" s="200">
        <v>37</v>
      </c>
      <c r="E10" s="201">
        <v>75</v>
      </c>
      <c r="F10" s="199" t="s">
        <v>13</v>
      </c>
      <c r="G10" s="200" t="s">
        <v>13</v>
      </c>
      <c r="H10" s="201" t="s">
        <v>13</v>
      </c>
      <c r="I10" s="199">
        <v>46</v>
      </c>
      <c r="J10" s="200">
        <v>17</v>
      </c>
      <c r="K10" s="201">
        <v>63</v>
      </c>
      <c r="L10" s="199">
        <v>45</v>
      </c>
      <c r="M10" s="200">
        <v>23</v>
      </c>
      <c r="N10" s="201">
        <v>68</v>
      </c>
      <c r="O10" s="199">
        <v>89</v>
      </c>
      <c r="P10" s="200">
        <v>43</v>
      </c>
      <c r="Q10" s="201">
        <v>132</v>
      </c>
      <c r="R10" s="199" t="s">
        <v>13</v>
      </c>
      <c r="S10" s="200" t="s">
        <v>13</v>
      </c>
      <c r="T10" s="201" t="s">
        <v>13</v>
      </c>
      <c r="U10" s="199">
        <v>51</v>
      </c>
      <c r="V10" s="200">
        <v>52</v>
      </c>
      <c r="W10" s="201">
        <v>103</v>
      </c>
      <c r="X10" s="199">
        <f t="shared" ref="X10:Z10" si="3">C10+I10+L10+O10+U10</f>
        <v>269</v>
      </c>
      <c r="Y10" s="200">
        <f t="shared" si="3"/>
        <v>172</v>
      </c>
      <c r="Z10" s="201">
        <f t="shared" si="3"/>
        <v>441</v>
      </c>
    </row>
    <row r="11" spans="1:26" ht="31.5" customHeight="1" x14ac:dyDescent="0.25">
      <c r="A11" s="374"/>
      <c r="B11" s="197" t="s">
        <v>11</v>
      </c>
      <c r="C11" s="59">
        <f t="shared" ref="C11:Z11" si="4">C10/C$28</f>
        <v>9.5959595959595953E-2</v>
      </c>
      <c r="D11" s="60">
        <f t="shared" si="4"/>
        <v>0.10364145658263306</v>
      </c>
      <c r="E11" s="61">
        <f t="shared" si="4"/>
        <v>9.9601593625498003E-2</v>
      </c>
      <c r="F11" s="59" t="s">
        <v>14</v>
      </c>
      <c r="G11" s="60" t="s">
        <v>14</v>
      </c>
      <c r="H11" s="61" t="s">
        <v>14</v>
      </c>
      <c r="I11" s="59">
        <f t="shared" si="0"/>
        <v>0.14838709677419354</v>
      </c>
      <c r="J11" s="60">
        <f t="shared" si="0"/>
        <v>9.4972067039106142E-2</v>
      </c>
      <c r="K11" s="61">
        <f t="shared" si="0"/>
        <v>0.12883435582822086</v>
      </c>
      <c r="L11" s="59">
        <f t="shared" si="0"/>
        <v>0.14705882352941177</v>
      </c>
      <c r="M11" s="60">
        <f t="shared" si="0"/>
        <v>0.14465408805031446</v>
      </c>
      <c r="N11" s="61">
        <f t="shared" si="0"/>
        <v>0.14623655913978495</v>
      </c>
      <c r="O11" s="59">
        <f t="shared" si="0"/>
        <v>8.803165182987141E-2</v>
      </c>
      <c r="P11" s="60">
        <f t="shared" si="0"/>
        <v>6.5950920245398767E-2</v>
      </c>
      <c r="Q11" s="61">
        <f t="shared" si="0"/>
        <v>7.9374624173181002E-2</v>
      </c>
      <c r="R11" s="59" t="s">
        <v>14</v>
      </c>
      <c r="S11" s="60" t="s">
        <v>14</v>
      </c>
      <c r="T11" s="61" t="s">
        <v>14</v>
      </c>
      <c r="U11" s="59">
        <f t="shared" si="4"/>
        <v>0.13672922252010725</v>
      </c>
      <c r="V11" s="60">
        <f t="shared" si="4"/>
        <v>0.20967741935483872</v>
      </c>
      <c r="W11" s="61">
        <f t="shared" si="4"/>
        <v>0.16586151368760063</v>
      </c>
      <c r="X11" s="59">
        <f t="shared" si="4"/>
        <v>0.11227045075125208</v>
      </c>
      <c r="Y11" s="60">
        <f t="shared" si="4"/>
        <v>0.10783699059561129</v>
      </c>
      <c r="Z11" s="61">
        <f t="shared" si="4"/>
        <v>0.11049862189927337</v>
      </c>
    </row>
    <row r="12" spans="1:26" ht="31.5" customHeight="1" x14ac:dyDescent="0.25">
      <c r="A12" s="374" t="s">
        <v>39</v>
      </c>
      <c r="B12" s="198" t="s">
        <v>10</v>
      </c>
      <c r="C12" s="199">
        <v>41</v>
      </c>
      <c r="D12" s="200">
        <v>40</v>
      </c>
      <c r="E12" s="201">
        <v>81</v>
      </c>
      <c r="F12" s="199" t="s">
        <v>13</v>
      </c>
      <c r="G12" s="200" t="s">
        <v>13</v>
      </c>
      <c r="H12" s="201" t="s">
        <v>13</v>
      </c>
      <c r="I12" s="199">
        <v>44</v>
      </c>
      <c r="J12" s="200">
        <v>19</v>
      </c>
      <c r="K12" s="201">
        <v>63</v>
      </c>
      <c r="L12" s="199">
        <v>46</v>
      </c>
      <c r="M12" s="200">
        <v>27</v>
      </c>
      <c r="N12" s="201">
        <v>73</v>
      </c>
      <c r="O12" s="199">
        <v>110</v>
      </c>
      <c r="P12" s="200">
        <v>73</v>
      </c>
      <c r="Q12" s="201">
        <v>183</v>
      </c>
      <c r="R12" s="199" t="s">
        <v>13</v>
      </c>
      <c r="S12" s="200" t="s">
        <v>13</v>
      </c>
      <c r="T12" s="201" t="s">
        <v>13</v>
      </c>
      <c r="U12" s="199">
        <v>52</v>
      </c>
      <c r="V12" s="200">
        <v>31</v>
      </c>
      <c r="W12" s="201">
        <v>83</v>
      </c>
      <c r="X12" s="199">
        <f t="shared" ref="X12:Z12" si="5">C12+I12+L12+O12+U12</f>
        <v>293</v>
      </c>
      <c r="Y12" s="200">
        <f t="shared" si="5"/>
        <v>190</v>
      </c>
      <c r="Z12" s="201">
        <f t="shared" si="5"/>
        <v>483</v>
      </c>
    </row>
    <row r="13" spans="1:26" ht="31.5" customHeight="1" x14ac:dyDescent="0.25">
      <c r="A13" s="374"/>
      <c r="B13" s="197" t="s">
        <v>11</v>
      </c>
      <c r="C13" s="59">
        <f t="shared" ref="C13:Z13" si="6">C12/C$28</f>
        <v>0.10353535353535354</v>
      </c>
      <c r="D13" s="60">
        <f t="shared" si="6"/>
        <v>0.11204481792717087</v>
      </c>
      <c r="E13" s="61">
        <f t="shared" si="6"/>
        <v>0.10756972111553785</v>
      </c>
      <c r="F13" s="59" t="s">
        <v>14</v>
      </c>
      <c r="G13" s="60" t="s">
        <v>14</v>
      </c>
      <c r="H13" s="61" t="s">
        <v>14</v>
      </c>
      <c r="I13" s="59">
        <f t="shared" si="0"/>
        <v>0.14193548387096774</v>
      </c>
      <c r="J13" s="60">
        <f t="shared" si="0"/>
        <v>0.10614525139664804</v>
      </c>
      <c r="K13" s="61">
        <f t="shared" si="0"/>
        <v>0.12883435582822086</v>
      </c>
      <c r="L13" s="59">
        <f t="shared" si="0"/>
        <v>0.15032679738562091</v>
      </c>
      <c r="M13" s="60">
        <f t="shared" si="0"/>
        <v>0.16981132075471697</v>
      </c>
      <c r="N13" s="61">
        <f t="shared" si="0"/>
        <v>0.15698924731182795</v>
      </c>
      <c r="O13" s="59">
        <f t="shared" si="0"/>
        <v>0.10880316518298715</v>
      </c>
      <c r="P13" s="60">
        <f t="shared" si="0"/>
        <v>0.11196319018404909</v>
      </c>
      <c r="Q13" s="61">
        <f t="shared" si="0"/>
        <v>0.1100420926037282</v>
      </c>
      <c r="R13" s="59" t="s">
        <v>14</v>
      </c>
      <c r="S13" s="60" t="s">
        <v>14</v>
      </c>
      <c r="T13" s="61" t="s">
        <v>14</v>
      </c>
      <c r="U13" s="59">
        <f t="shared" si="6"/>
        <v>0.13941018766756033</v>
      </c>
      <c r="V13" s="60">
        <f t="shared" si="6"/>
        <v>0.125</v>
      </c>
      <c r="W13" s="61">
        <f t="shared" si="6"/>
        <v>0.13365539452495975</v>
      </c>
      <c r="X13" s="59">
        <f t="shared" si="6"/>
        <v>0.12228714524207011</v>
      </c>
      <c r="Y13" s="60">
        <f t="shared" si="6"/>
        <v>0.11912225705329153</v>
      </c>
      <c r="Z13" s="61">
        <f t="shared" si="6"/>
        <v>0.12102230017539464</v>
      </c>
    </row>
    <row r="14" spans="1:26" ht="31.5" customHeight="1" x14ac:dyDescent="0.25">
      <c r="A14" s="374" t="s">
        <v>40</v>
      </c>
      <c r="B14" s="198" t="s">
        <v>10</v>
      </c>
      <c r="C14" s="199">
        <v>50</v>
      </c>
      <c r="D14" s="200">
        <v>51</v>
      </c>
      <c r="E14" s="201">
        <v>101</v>
      </c>
      <c r="F14" s="199" t="s">
        <v>13</v>
      </c>
      <c r="G14" s="200" t="s">
        <v>13</v>
      </c>
      <c r="H14" s="201" t="s">
        <v>13</v>
      </c>
      <c r="I14" s="199">
        <v>45</v>
      </c>
      <c r="J14" s="200">
        <v>22</v>
      </c>
      <c r="K14" s="201">
        <v>67</v>
      </c>
      <c r="L14" s="199">
        <v>53</v>
      </c>
      <c r="M14" s="200">
        <v>27</v>
      </c>
      <c r="N14" s="201">
        <v>80</v>
      </c>
      <c r="O14" s="199">
        <v>144</v>
      </c>
      <c r="P14" s="200">
        <v>66</v>
      </c>
      <c r="Q14" s="201">
        <v>210</v>
      </c>
      <c r="R14" s="199" t="s">
        <v>13</v>
      </c>
      <c r="S14" s="200" t="s">
        <v>13</v>
      </c>
      <c r="T14" s="201" t="s">
        <v>13</v>
      </c>
      <c r="U14" s="199">
        <v>44</v>
      </c>
      <c r="V14" s="200">
        <v>41</v>
      </c>
      <c r="W14" s="201">
        <v>85</v>
      </c>
      <c r="X14" s="199">
        <f t="shared" ref="X14:Z14" si="7">C14+I14+L14+O14+U14</f>
        <v>336</v>
      </c>
      <c r="Y14" s="200">
        <f t="shared" si="7"/>
        <v>207</v>
      </c>
      <c r="Z14" s="201">
        <f t="shared" si="7"/>
        <v>543</v>
      </c>
    </row>
    <row r="15" spans="1:26" ht="31.5" customHeight="1" x14ac:dyDescent="0.25">
      <c r="A15" s="374"/>
      <c r="B15" s="197" t="s">
        <v>11</v>
      </c>
      <c r="C15" s="59">
        <f t="shared" ref="C15:Z15" si="8">C14/C$28</f>
        <v>0.12626262626262627</v>
      </c>
      <c r="D15" s="60">
        <f t="shared" si="8"/>
        <v>0.14285714285714285</v>
      </c>
      <c r="E15" s="61">
        <f t="shared" si="8"/>
        <v>0.13413014608233731</v>
      </c>
      <c r="F15" s="59" t="s">
        <v>14</v>
      </c>
      <c r="G15" s="60" t="s">
        <v>14</v>
      </c>
      <c r="H15" s="61" t="s">
        <v>14</v>
      </c>
      <c r="I15" s="59">
        <f t="shared" si="0"/>
        <v>0.14516129032258066</v>
      </c>
      <c r="J15" s="60">
        <f t="shared" si="0"/>
        <v>0.12290502793296089</v>
      </c>
      <c r="K15" s="61">
        <f t="shared" si="0"/>
        <v>0.13701431492842536</v>
      </c>
      <c r="L15" s="59">
        <f t="shared" si="0"/>
        <v>0.17320261437908496</v>
      </c>
      <c r="M15" s="60">
        <f t="shared" si="0"/>
        <v>0.16981132075471697</v>
      </c>
      <c r="N15" s="61">
        <f t="shared" si="0"/>
        <v>0.17204301075268819</v>
      </c>
      <c r="O15" s="59">
        <f t="shared" si="0"/>
        <v>0.14243323442136499</v>
      </c>
      <c r="P15" s="60">
        <f t="shared" si="0"/>
        <v>0.10122699386503067</v>
      </c>
      <c r="Q15" s="61">
        <f t="shared" si="0"/>
        <v>0.12627781118460613</v>
      </c>
      <c r="R15" s="59" t="s">
        <v>14</v>
      </c>
      <c r="S15" s="60" t="s">
        <v>14</v>
      </c>
      <c r="T15" s="61" t="s">
        <v>14</v>
      </c>
      <c r="U15" s="59">
        <f t="shared" si="8"/>
        <v>0.11796246648793565</v>
      </c>
      <c r="V15" s="60">
        <f t="shared" si="8"/>
        <v>0.16532258064516128</v>
      </c>
      <c r="W15" s="61">
        <f t="shared" si="8"/>
        <v>0.13687600644122383</v>
      </c>
      <c r="X15" s="59">
        <f t="shared" si="8"/>
        <v>0.14023372287145242</v>
      </c>
      <c r="Y15" s="60">
        <f t="shared" si="8"/>
        <v>0.12978056426332288</v>
      </c>
      <c r="Z15" s="61">
        <f t="shared" si="8"/>
        <v>0.13605612628413932</v>
      </c>
    </row>
    <row r="16" spans="1:26" ht="31.5" customHeight="1" x14ac:dyDescent="0.25">
      <c r="A16" s="374" t="s">
        <v>41</v>
      </c>
      <c r="B16" s="198" t="s">
        <v>10</v>
      </c>
      <c r="C16" s="199">
        <v>48</v>
      </c>
      <c r="D16" s="200">
        <v>44</v>
      </c>
      <c r="E16" s="201">
        <v>92</v>
      </c>
      <c r="F16" s="199" t="s">
        <v>13</v>
      </c>
      <c r="G16" s="200" t="s">
        <v>13</v>
      </c>
      <c r="H16" s="201" t="s">
        <v>13</v>
      </c>
      <c r="I16" s="199">
        <v>28</v>
      </c>
      <c r="J16" s="200">
        <v>13</v>
      </c>
      <c r="K16" s="201">
        <v>41</v>
      </c>
      <c r="L16" s="199">
        <v>42</v>
      </c>
      <c r="M16" s="200">
        <v>14</v>
      </c>
      <c r="N16" s="201">
        <v>56</v>
      </c>
      <c r="O16" s="199">
        <v>186</v>
      </c>
      <c r="P16" s="200">
        <v>109</v>
      </c>
      <c r="Q16" s="201">
        <v>295</v>
      </c>
      <c r="R16" s="199" t="s">
        <v>13</v>
      </c>
      <c r="S16" s="200" t="s">
        <v>13</v>
      </c>
      <c r="T16" s="201" t="s">
        <v>13</v>
      </c>
      <c r="U16" s="199">
        <v>52</v>
      </c>
      <c r="V16" s="200">
        <v>23</v>
      </c>
      <c r="W16" s="201">
        <v>75</v>
      </c>
      <c r="X16" s="199">
        <f t="shared" ref="X16:Z16" si="9">C16+I16+L16+O16+U16</f>
        <v>356</v>
      </c>
      <c r="Y16" s="200">
        <f t="shared" si="9"/>
        <v>203</v>
      </c>
      <c r="Z16" s="201">
        <f t="shared" si="9"/>
        <v>559</v>
      </c>
    </row>
    <row r="17" spans="1:28" ht="31.5" customHeight="1" x14ac:dyDescent="0.25">
      <c r="A17" s="374"/>
      <c r="B17" s="197" t="s">
        <v>11</v>
      </c>
      <c r="C17" s="59">
        <f t="shared" ref="C17:Z17" si="10">C16/C$28</f>
        <v>0.12121212121212122</v>
      </c>
      <c r="D17" s="60">
        <f t="shared" si="10"/>
        <v>0.12324929971988796</v>
      </c>
      <c r="E17" s="61">
        <f t="shared" si="10"/>
        <v>0.12217795484727756</v>
      </c>
      <c r="F17" s="59" t="s">
        <v>14</v>
      </c>
      <c r="G17" s="60" t="s">
        <v>14</v>
      </c>
      <c r="H17" s="61" t="s">
        <v>14</v>
      </c>
      <c r="I17" s="59">
        <f t="shared" si="0"/>
        <v>9.0322580645161285E-2</v>
      </c>
      <c r="J17" s="60">
        <f t="shared" si="0"/>
        <v>7.2625698324022353E-2</v>
      </c>
      <c r="K17" s="61">
        <f t="shared" si="0"/>
        <v>8.3844580777096112E-2</v>
      </c>
      <c r="L17" s="59">
        <f t="shared" si="0"/>
        <v>0.13725490196078433</v>
      </c>
      <c r="M17" s="60">
        <f t="shared" si="0"/>
        <v>8.8050314465408799E-2</v>
      </c>
      <c r="N17" s="61">
        <f t="shared" si="0"/>
        <v>0.12043010752688173</v>
      </c>
      <c r="O17" s="59">
        <f t="shared" si="0"/>
        <v>0.18397626112759644</v>
      </c>
      <c r="P17" s="60">
        <f t="shared" si="0"/>
        <v>0.16717791411042945</v>
      </c>
      <c r="Q17" s="61">
        <f t="shared" si="0"/>
        <v>0.17739025856885146</v>
      </c>
      <c r="R17" s="59" t="s">
        <v>14</v>
      </c>
      <c r="S17" s="60" t="s">
        <v>14</v>
      </c>
      <c r="T17" s="61" t="s">
        <v>14</v>
      </c>
      <c r="U17" s="59">
        <f t="shared" si="10"/>
        <v>0.13941018766756033</v>
      </c>
      <c r="V17" s="60">
        <f t="shared" si="10"/>
        <v>9.2741935483870969E-2</v>
      </c>
      <c r="W17" s="61">
        <f t="shared" si="10"/>
        <v>0.12077294685990338</v>
      </c>
      <c r="X17" s="59">
        <f t="shared" si="10"/>
        <v>0.14858096828046743</v>
      </c>
      <c r="Y17" s="60">
        <f t="shared" si="10"/>
        <v>0.12727272727272726</v>
      </c>
      <c r="Z17" s="61">
        <f t="shared" si="10"/>
        <v>0.14006514657980457</v>
      </c>
    </row>
    <row r="18" spans="1:28" ht="31.5" customHeight="1" x14ac:dyDescent="0.25">
      <c r="A18" s="374" t="s">
        <v>42</v>
      </c>
      <c r="B18" s="198" t="s">
        <v>10</v>
      </c>
      <c r="C18" s="199">
        <v>38</v>
      </c>
      <c r="D18" s="200">
        <v>40</v>
      </c>
      <c r="E18" s="201">
        <v>78</v>
      </c>
      <c r="F18" s="199" t="s">
        <v>13</v>
      </c>
      <c r="G18" s="200" t="s">
        <v>13</v>
      </c>
      <c r="H18" s="201" t="s">
        <v>13</v>
      </c>
      <c r="I18" s="199">
        <v>25</v>
      </c>
      <c r="J18" s="200">
        <v>14</v>
      </c>
      <c r="K18" s="201">
        <v>39</v>
      </c>
      <c r="L18" s="199">
        <v>33</v>
      </c>
      <c r="M18" s="200">
        <v>12</v>
      </c>
      <c r="N18" s="201">
        <v>45</v>
      </c>
      <c r="O18" s="199">
        <v>96</v>
      </c>
      <c r="P18" s="200">
        <v>61</v>
      </c>
      <c r="Q18" s="201">
        <v>157</v>
      </c>
      <c r="R18" s="199" t="s">
        <v>13</v>
      </c>
      <c r="S18" s="200" t="s">
        <v>13</v>
      </c>
      <c r="T18" s="201" t="s">
        <v>13</v>
      </c>
      <c r="U18" s="199">
        <v>39</v>
      </c>
      <c r="V18" s="200">
        <v>15</v>
      </c>
      <c r="W18" s="201">
        <v>54</v>
      </c>
      <c r="X18" s="199">
        <f t="shared" ref="X18:Z18" si="11">C18+I18+L18+O18+U18</f>
        <v>231</v>
      </c>
      <c r="Y18" s="200">
        <f t="shared" si="11"/>
        <v>142</v>
      </c>
      <c r="Z18" s="201">
        <f t="shared" si="11"/>
        <v>373</v>
      </c>
    </row>
    <row r="19" spans="1:28" ht="31.5" customHeight="1" x14ac:dyDescent="0.25">
      <c r="A19" s="374"/>
      <c r="B19" s="197" t="s">
        <v>11</v>
      </c>
      <c r="C19" s="59">
        <f t="shared" ref="C19:Z19" si="12">C18/C$28</f>
        <v>9.5959595959595953E-2</v>
      </c>
      <c r="D19" s="60">
        <f t="shared" si="12"/>
        <v>0.11204481792717087</v>
      </c>
      <c r="E19" s="61">
        <f t="shared" si="12"/>
        <v>0.10358565737051793</v>
      </c>
      <c r="F19" s="59" t="s">
        <v>14</v>
      </c>
      <c r="G19" s="60" t="s">
        <v>14</v>
      </c>
      <c r="H19" s="61" t="s">
        <v>14</v>
      </c>
      <c r="I19" s="59">
        <f t="shared" si="0"/>
        <v>8.0645161290322578E-2</v>
      </c>
      <c r="J19" s="60">
        <f t="shared" si="0"/>
        <v>7.8212290502793297E-2</v>
      </c>
      <c r="K19" s="61">
        <f t="shared" si="0"/>
        <v>7.9754601226993863E-2</v>
      </c>
      <c r="L19" s="59">
        <f t="shared" si="0"/>
        <v>0.10784313725490197</v>
      </c>
      <c r="M19" s="60">
        <f t="shared" si="0"/>
        <v>7.5471698113207544E-2</v>
      </c>
      <c r="N19" s="61">
        <f t="shared" si="0"/>
        <v>9.6774193548387094E-2</v>
      </c>
      <c r="O19" s="59">
        <f t="shared" si="0"/>
        <v>9.4955489614243327E-2</v>
      </c>
      <c r="P19" s="60">
        <f t="shared" si="0"/>
        <v>9.3558282208588958E-2</v>
      </c>
      <c r="Q19" s="61">
        <f t="shared" si="0"/>
        <v>9.4407696933253155E-2</v>
      </c>
      <c r="R19" s="59" t="s">
        <v>14</v>
      </c>
      <c r="S19" s="60" t="s">
        <v>14</v>
      </c>
      <c r="T19" s="61" t="s">
        <v>14</v>
      </c>
      <c r="U19" s="59">
        <f t="shared" si="12"/>
        <v>0.10455764075067024</v>
      </c>
      <c r="V19" s="60">
        <f t="shared" si="12"/>
        <v>6.0483870967741937E-2</v>
      </c>
      <c r="W19" s="61">
        <f t="shared" si="12"/>
        <v>8.6956521739130432E-2</v>
      </c>
      <c r="X19" s="59">
        <f t="shared" si="12"/>
        <v>9.6410684474123542E-2</v>
      </c>
      <c r="Y19" s="60">
        <f t="shared" si="12"/>
        <v>8.9028213166144204E-2</v>
      </c>
      <c r="Z19" s="61">
        <f t="shared" si="12"/>
        <v>9.3460285642696067E-2</v>
      </c>
    </row>
    <row r="20" spans="1:28" ht="31.5" customHeight="1" x14ac:dyDescent="0.25">
      <c r="A20" s="374" t="s">
        <v>43</v>
      </c>
      <c r="B20" s="198" t="s">
        <v>10</v>
      </c>
      <c r="C20" s="199">
        <v>32</v>
      </c>
      <c r="D20" s="200">
        <v>24</v>
      </c>
      <c r="E20" s="201">
        <v>56</v>
      </c>
      <c r="F20" s="199" t="s">
        <v>13</v>
      </c>
      <c r="G20" s="200" t="s">
        <v>13</v>
      </c>
      <c r="H20" s="201" t="s">
        <v>13</v>
      </c>
      <c r="I20" s="199">
        <v>15</v>
      </c>
      <c r="J20" s="200">
        <v>18</v>
      </c>
      <c r="K20" s="201">
        <v>33</v>
      </c>
      <c r="L20" s="199">
        <v>21</v>
      </c>
      <c r="M20" s="200">
        <v>9</v>
      </c>
      <c r="N20" s="201">
        <v>30</v>
      </c>
      <c r="O20" s="199">
        <v>104</v>
      </c>
      <c r="P20" s="200">
        <v>69</v>
      </c>
      <c r="Q20" s="201">
        <v>173</v>
      </c>
      <c r="R20" s="199" t="s">
        <v>13</v>
      </c>
      <c r="S20" s="200" t="s">
        <v>13</v>
      </c>
      <c r="T20" s="201" t="s">
        <v>13</v>
      </c>
      <c r="U20" s="199">
        <v>39</v>
      </c>
      <c r="V20" s="200">
        <v>7</v>
      </c>
      <c r="W20" s="201">
        <v>46</v>
      </c>
      <c r="X20" s="199">
        <f t="shared" ref="X20:Z20" si="13">C20+I20+L20+O20+U20</f>
        <v>211</v>
      </c>
      <c r="Y20" s="200">
        <f t="shared" si="13"/>
        <v>127</v>
      </c>
      <c r="Z20" s="201">
        <f t="shared" si="13"/>
        <v>338</v>
      </c>
    </row>
    <row r="21" spans="1:28" ht="31.5" customHeight="1" x14ac:dyDescent="0.25">
      <c r="A21" s="374"/>
      <c r="B21" s="197" t="s">
        <v>11</v>
      </c>
      <c r="C21" s="59">
        <f t="shared" ref="C21:Z21" si="14">C20/C$28</f>
        <v>8.0808080808080815E-2</v>
      </c>
      <c r="D21" s="60">
        <f t="shared" si="14"/>
        <v>6.7226890756302518E-2</v>
      </c>
      <c r="E21" s="61">
        <f t="shared" si="14"/>
        <v>7.4369189907038516E-2</v>
      </c>
      <c r="F21" s="59" t="s">
        <v>14</v>
      </c>
      <c r="G21" s="60" t="s">
        <v>14</v>
      </c>
      <c r="H21" s="61" t="s">
        <v>14</v>
      </c>
      <c r="I21" s="59">
        <f t="shared" si="0"/>
        <v>4.8387096774193547E-2</v>
      </c>
      <c r="J21" s="60">
        <f t="shared" si="0"/>
        <v>0.1005586592178771</v>
      </c>
      <c r="K21" s="61">
        <f t="shared" si="0"/>
        <v>6.7484662576687116E-2</v>
      </c>
      <c r="L21" s="59">
        <f t="shared" si="0"/>
        <v>6.8627450980392163E-2</v>
      </c>
      <c r="M21" s="60">
        <f t="shared" si="0"/>
        <v>5.6603773584905662E-2</v>
      </c>
      <c r="N21" s="61">
        <f t="shared" si="0"/>
        <v>6.4516129032258063E-2</v>
      </c>
      <c r="O21" s="59">
        <f t="shared" si="0"/>
        <v>0.10286844708209693</v>
      </c>
      <c r="P21" s="60">
        <f t="shared" si="0"/>
        <v>0.10582822085889571</v>
      </c>
      <c r="Q21" s="61">
        <f t="shared" si="0"/>
        <v>0.10402886349969934</v>
      </c>
      <c r="R21" s="59" t="s">
        <v>14</v>
      </c>
      <c r="S21" s="60" t="s">
        <v>14</v>
      </c>
      <c r="T21" s="61" t="s">
        <v>14</v>
      </c>
      <c r="U21" s="59">
        <f t="shared" si="14"/>
        <v>0.10455764075067024</v>
      </c>
      <c r="V21" s="60">
        <f t="shared" si="14"/>
        <v>2.8225806451612902E-2</v>
      </c>
      <c r="W21" s="61">
        <f t="shared" si="14"/>
        <v>7.407407407407407E-2</v>
      </c>
      <c r="X21" s="59">
        <f t="shared" si="14"/>
        <v>8.8063439065108509E-2</v>
      </c>
      <c r="Y21" s="60">
        <f t="shared" si="14"/>
        <v>7.9623824451410655E-2</v>
      </c>
      <c r="Z21" s="61">
        <f t="shared" si="14"/>
        <v>8.4690553745928335E-2</v>
      </c>
    </row>
    <row r="22" spans="1:28" ht="31.5" customHeight="1" x14ac:dyDescent="0.25">
      <c r="A22" s="374" t="s">
        <v>44</v>
      </c>
      <c r="B22" s="198" t="s">
        <v>10</v>
      </c>
      <c r="C22" s="199">
        <v>27</v>
      </c>
      <c r="D22" s="200">
        <v>22</v>
      </c>
      <c r="E22" s="201">
        <v>49</v>
      </c>
      <c r="F22" s="199" t="s">
        <v>13</v>
      </c>
      <c r="G22" s="200" t="s">
        <v>13</v>
      </c>
      <c r="H22" s="201" t="s">
        <v>13</v>
      </c>
      <c r="I22" s="199">
        <v>10</v>
      </c>
      <c r="J22" s="200">
        <v>8</v>
      </c>
      <c r="K22" s="201">
        <v>18</v>
      </c>
      <c r="L22" s="199">
        <v>17</v>
      </c>
      <c r="M22" s="200">
        <v>10</v>
      </c>
      <c r="N22" s="201">
        <v>27</v>
      </c>
      <c r="O22" s="199">
        <v>58</v>
      </c>
      <c r="P22" s="200">
        <v>24</v>
      </c>
      <c r="Q22" s="201">
        <v>82</v>
      </c>
      <c r="R22" s="199" t="s">
        <v>13</v>
      </c>
      <c r="S22" s="200" t="s">
        <v>13</v>
      </c>
      <c r="T22" s="201" t="s">
        <v>13</v>
      </c>
      <c r="U22" s="199">
        <v>20</v>
      </c>
      <c r="V22" s="200">
        <v>7</v>
      </c>
      <c r="W22" s="201">
        <v>27</v>
      </c>
      <c r="X22" s="199">
        <f t="shared" ref="X22:Z22" si="15">C22+I22+L22+O22+U22</f>
        <v>132</v>
      </c>
      <c r="Y22" s="200">
        <f t="shared" si="15"/>
        <v>71</v>
      </c>
      <c r="Z22" s="201">
        <f t="shared" si="15"/>
        <v>203</v>
      </c>
    </row>
    <row r="23" spans="1:28" ht="31.5" customHeight="1" x14ac:dyDescent="0.25">
      <c r="A23" s="374"/>
      <c r="B23" s="197" t="s">
        <v>11</v>
      </c>
      <c r="C23" s="59">
        <f t="shared" ref="C23:Z23" si="16">C22/C$28</f>
        <v>6.8181818181818177E-2</v>
      </c>
      <c r="D23" s="60">
        <f t="shared" si="16"/>
        <v>6.1624649859943981E-2</v>
      </c>
      <c r="E23" s="61">
        <f t="shared" si="16"/>
        <v>6.5073041168658696E-2</v>
      </c>
      <c r="F23" s="59" t="s">
        <v>14</v>
      </c>
      <c r="G23" s="60" t="s">
        <v>14</v>
      </c>
      <c r="H23" s="61" t="s">
        <v>14</v>
      </c>
      <c r="I23" s="59">
        <f t="shared" ref="I23:Q29" si="17">I22/I$28</f>
        <v>3.2258064516129031E-2</v>
      </c>
      <c r="J23" s="60">
        <f t="shared" si="17"/>
        <v>4.4692737430167599E-2</v>
      </c>
      <c r="K23" s="61">
        <f t="shared" si="17"/>
        <v>3.6809815950920248E-2</v>
      </c>
      <c r="L23" s="59">
        <f t="shared" si="17"/>
        <v>5.5555555555555552E-2</v>
      </c>
      <c r="M23" s="60">
        <f t="shared" si="17"/>
        <v>6.2893081761006289E-2</v>
      </c>
      <c r="N23" s="61">
        <f t="shared" si="17"/>
        <v>5.8064516129032261E-2</v>
      </c>
      <c r="O23" s="59">
        <f t="shared" si="17"/>
        <v>5.7368941641938676E-2</v>
      </c>
      <c r="P23" s="60">
        <f t="shared" si="17"/>
        <v>3.6809815950920248E-2</v>
      </c>
      <c r="Q23" s="61">
        <f t="shared" si="17"/>
        <v>4.9308478653036683E-2</v>
      </c>
      <c r="R23" s="59" t="s">
        <v>14</v>
      </c>
      <c r="S23" s="60" t="s">
        <v>14</v>
      </c>
      <c r="T23" s="61" t="s">
        <v>14</v>
      </c>
      <c r="U23" s="59">
        <f t="shared" si="16"/>
        <v>5.3619302949061663E-2</v>
      </c>
      <c r="V23" s="60">
        <f t="shared" si="16"/>
        <v>2.8225806451612902E-2</v>
      </c>
      <c r="W23" s="61">
        <f t="shared" si="16"/>
        <v>4.3478260869565216E-2</v>
      </c>
      <c r="X23" s="59">
        <f t="shared" si="16"/>
        <v>5.5091819699499167E-2</v>
      </c>
      <c r="Y23" s="60">
        <f t="shared" si="16"/>
        <v>4.4514106583072102E-2</v>
      </c>
      <c r="Z23" s="61">
        <f t="shared" si="16"/>
        <v>5.0864445001252818E-2</v>
      </c>
    </row>
    <row r="24" spans="1:28" ht="31.5" customHeight="1" x14ac:dyDescent="0.25">
      <c r="A24" s="374" t="s">
        <v>127</v>
      </c>
      <c r="B24" s="198" t="s">
        <v>10</v>
      </c>
      <c r="C24" s="199">
        <v>0</v>
      </c>
      <c r="D24" s="200">
        <v>0</v>
      </c>
      <c r="E24" s="201">
        <v>0</v>
      </c>
      <c r="F24" s="199" t="s">
        <v>13</v>
      </c>
      <c r="G24" s="200" t="s">
        <v>13</v>
      </c>
      <c r="H24" s="201" t="s">
        <v>13</v>
      </c>
      <c r="I24" s="199">
        <v>6</v>
      </c>
      <c r="J24" s="200">
        <v>5</v>
      </c>
      <c r="K24" s="201">
        <v>11</v>
      </c>
      <c r="L24" s="199">
        <v>8</v>
      </c>
      <c r="M24" s="200">
        <v>3</v>
      </c>
      <c r="N24" s="201">
        <v>11</v>
      </c>
      <c r="O24" s="199">
        <v>40</v>
      </c>
      <c r="P24" s="200">
        <v>48</v>
      </c>
      <c r="Q24" s="201">
        <v>88</v>
      </c>
      <c r="R24" s="199" t="s">
        <v>13</v>
      </c>
      <c r="S24" s="200" t="s">
        <v>13</v>
      </c>
      <c r="T24" s="201" t="s">
        <v>13</v>
      </c>
      <c r="U24" s="199">
        <v>14</v>
      </c>
      <c r="V24" s="200">
        <v>9</v>
      </c>
      <c r="W24" s="201">
        <v>23</v>
      </c>
      <c r="X24" s="199">
        <f t="shared" ref="X24:Z24" si="18">C24+I24+L24+O24+U24</f>
        <v>68</v>
      </c>
      <c r="Y24" s="200">
        <f t="shared" si="18"/>
        <v>65</v>
      </c>
      <c r="Z24" s="201">
        <f t="shared" si="18"/>
        <v>133</v>
      </c>
    </row>
    <row r="25" spans="1:28" ht="31.5" customHeight="1" x14ac:dyDescent="0.25">
      <c r="A25" s="374"/>
      <c r="B25" s="197" t="s">
        <v>11</v>
      </c>
      <c r="C25" s="59">
        <f t="shared" ref="C25:Z25" si="19">C24/C$28</f>
        <v>0</v>
      </c>
      <c r="D25" s="60">
        <f t="shared" si="19"/>
        <v>0</v>
      </c>
      <c r="E25" s="61">
        <f t="shared" si="19"/>
        <v>0</v>
      </c>
      <c r="F25" s="59" t="s">
        <v>14</v>
      </c>
      <c r="G25" s="60" t="s">
        <v>14</v>
      </c>
      <c r="H25" s="61" t="s">
        <v>14</v>
      </c>
      <c r="I25" s="59">
        <f t="shared" si="17"/>
        <v>1.935483870967742E-2</v>
      </c>
      <c r="J25" s="60">
        <f t="shared" si="17"/>
        <v>2.7932960893854747E-2</v>
      </c>
      <c r="K25" s="61">
        <f t="shared" si="17"/>
        <v>2.2494887525562373E-2</v>
      </c>
      <c r="L25" s="59">
        <f t="shared" si="17"/>
        <v>2.6143790849673203E-2</v>
      </c>
      <c r="M25" s="60">
        <f t="shared" si="17"/>
        <v>1.8867924528301886E-2</v>
      </c>
      <c r="N25" s="61">
        <f t="shared" si="17"/>
        <v>2.3655913978494623E-2</v>
      </c>
      <c r="O25" s="59">
        <f t="shared" si="17"/>
        <v>3.9564787339268048E-2</v>
      </c>
      <c r="P25" s="60">
        <f t="shared" si="17"/>
        <v>7.3619631901840496E-2</v>
      </c>
      <c r="Q25" s="61">
        <f t="shared" si="17"/>
        <v>5.2916416115454001E-2</v>
      </c>
      <c r="R25" s="59" t="s">
        <v>14</v>
      </c>
      <c r="S25" s="60" t="s">
        <v>14</v>
      </c>
      <c r="T25" s="61" t="s">
        <v>14</v>
      </c>
      <c r="U25" s="59">
        <f t="shared" si="19"/>
        <v>3.7533512064343161E-2</v>
      </c>
      <c r="V25" s="60">
        <f t="shared" si="19"/>
        <v>3.6290322580645164E-2</v>
      </c>
      <c r="W25" s="61">
        <f t="shared" si="19"/>
        <v>3.7037037037037035E-2</v>
      </c>
      <c r="X25" s="59">
        <f t="shared" si="19"/>
        <v>2.8380634390651086E-2</v>
      </c>
      <c r="Y25" s="60">
        <f t="shared" si="19"/>
        <v>4.0752351097178681E-2</v>
      </c>
      <c r="Z25" s="61">
        <f t="shared" si="19"/>
        <v>3.3324981207717361E-2</v>
      </c>
    </row>
    <row r="26" spans="1:28" ht="31.5" customHeight="1" x14ac:dyDescent="0.25">
      <c r="A26" s="374" t="s">
        <v>128</v>
      </c>
      <c r="B26" s="198" t="s">
        <v>10</v>
      </c>
      <c r="C26" s="199">
        <v>58</v>
      </c>
      <c r="D26" s="200">
        <v>52</v>
      </c>
      <c r="E26" s="201">
        <v>110</v>
      </c>
      <c r="F26" s="199" t="s">
        <v>13</v>
      </c>
      <c r="G26" s="200" t="s">
        <v>13</v>
      </c>
      <c r="H26" s="201" t="s">
        <v>13</v>
      </c>
      <c r="I26" s="199">
        <v>0</v>
      </c>
      <c r="J26" s="200">
        <v>0</v>
      </c>
      <c r="K26" s="201">
        <v>0</v>
      </c>
      <c r="L26" s="199">
        <v>11</v>
      </c>
      <c r="M26" s="200">
        <v>4</v>
      </c>
      <c r="N26" s="201">
        <v>15</v>
      </c>
      <c r="O26" s="199">
        <v>75</v>
      </c>
      <c r="P26" s="200">
        <v>109</v>
      </c>
      <c r="Q26" s="201">
        <v>184</v>
      </c>
      <c r="R26" s="199" t="s">
        <v>13</v>
      </c>
      <c r="S26" s="200" t="s">
        <v>13</v>
      </c>
      <c r="T26" s="201" t="s">
        <v>13</v>
      </c>
      <c r="U26" s="199">
        <v>16</v>
      </c>
      <c r="V26" s="200">
        <v>18</v>
      </c>
      <c r="W26" s="201">
        <v>34</v>
      </c>
      <c r="X26" s="199">
        <f t="shared" ref="X26:Z26" si="20">C26+I26+L26+O26+U26</f>
        <v>160</v>
      </c>
      <c r="Y26" s="200">
        <f t="shared" si="20"/>
        <v>183</v>
      </c>
      <c r="Z26" s="201">
        <f t="shared" si="20"/>
        <v>343</v>
      </c>
    </row>
    <row r="27" spans="1:28" ht="31.5" customHeight="1" thickBot="1" x14ac:dyDescent="0.3">
      <c r="A27" s="375"/>
      <c r="B27" s="202" t="s">
        <v>11</v>
      </c>
      <c r="C27" s="62">
        <f t="shared" ref="C27:Z27" si="21">C26/C$28</f>
        <v>0.14646464646464646</v>
      </c>
      <c r="D27" s="63">
        <f t="shared" si="21"/>
        <v>0.14565826330532214</v>
      </c>
      <c r="E27" s="64">
        <f t="shared" si="21"/>
        <v>0.14608233731739709</v>
      </c>
      <c r="F27" s="62" t="s">
        <v>14</v>
      </c>
      <c r="G27" s="63" t="s">
        <v>14</v>
      </c>
      <c r="H27" s="64" t="s">
        <v>14</v>
      </c>
      <c r="I27" s="62">
        <f t="shared" si="17"/>
        <v>0</v>
      </c>
      <c r="J27" s="63">
        <f t="shared" si="17"/>
        <v>0</v>
      </c>
      <c r="K27" s="64">
        <f t="shared" si="17"/>
        <v>0</v>
      </c>
      <c r="L27" s="62">
        <f t="shared" si="17"/>
        <v>3.5947712418300651E-2</v>
      </c>
      <c r="M27" s="63">
        <f t="shared" si="17"/>
        <v>2.5157232704402517E-2</v>
      </c>
      <c r="N27" s="64">
        <f t="shared" si="17"/>
        <v>3.2258064516129031E-2</v>
      </c>
      <c r="O27" s="62">
        <f t="shared" si="17"/>
        <v>7.418397626112759E-2</v>
      </c>
      <c r="P27" s="63">
        <f t="shared" si="17"/>
        <v>0.16717791411042945</v>
      </c>
      <c r="Q27" s="64">
        <f t="shared" si="17"/>
        <v>0.11064341551413109</v>
      </c>
      <c r="R27" s="62" t="s">
        <v>14</v>
      </c>
      <c r="S27" s="63" t="s">
        <v>14</v>
      </c>
      <c r="T27" s="64" t="s">
        <v>14</v>
      </c>
      <c r="U27" s="62">
        <f t="shared" si="21"/>
        <v>4.2895442359249331E-2</v>
      </c>
      <c r="V27" s="63">
        <f t="shared" si="21"/>
        <v>7.2580645161290328E-2</v>
      </c>
      <c r="W27" s="64">
        <f t="shared" si="21"/>
        <v>5.4750402576489533E-2</v>
      </c>
      <c r="X27" s="62">
        <f t="shared" si="21"/>
        <v>6.6777963272120197E-2</v>
      </c>
      <c r="Y27" s="63">
        <f t="shared" si="21"/>
        <v>0.11473354231974922</v>
      </c>
      <c r="Z27" s="64">
        <f t="shared" si="21"/>
        <v>8.5943372588323727E-2</v>
      </c>
    </row>
    <row r="28" spans="1:28" ht="31.5" customHeight="1" x14ac:dyDescent="0.25">
      <c r="A28" s="376" t="s">
        <v>45</v>
      </c>
      <c r="B28" s="193" t="s">
        <v>10</v>
      </c>
      <c r="C28" s="203">
        <f>C6+C8+C10+C12+C14+C16+C18+C20+C22+C24+C26</f>
        <v>396</v>
      </c>
      <c r="D28" s="204">
        <f t="shared" ref="D28:E28" si="22">D6+D8+D10+D12+D14+D16+D18+D20+D22+D24+D26</f>
        <v>357</v>
      </c>
      <c r="E28" s="205">
        <f t="shared" si="22"/>
        <v>753</v>
      </c>
      <c r="F28" s="203" t="s">
        <v>13</v>
      </c>
      <c r="G28" s="204" t="s">
        <v>13</v>
      </c>
      <c r="H28" s="205" t="s">
        <v>29</v>
      </c>
      <c r="I28" s="203">
        <f t="shared" ref="I28:W28" si="23">I6+I8+I10+I12+I14+I16+I18+I20+I22+I24+I26</f>
        <v>310</v>
      </c>
      <c r="J28" s="204">
        <f t="shared" si="23"/>
        <v>179</v>
      </c>
      <c r="K28" s="205">
        <f t="shared" si="23"/>
        <v>489</v>
      </c>
      <c r="L28" s="203">
        <f t="shared" si="23"/>
        <v>306</v>
      </c>
      <c r="M28" s="204">
        <f t="shared" si="23"/>
        <v>159</v>
      </c>
      <c r="N28" s="205">
        <f t="shared" si="23"/>
        <v>465</v>
      </c>
      <c r="O28" s="203">
        <f t="shared" si="23"/>
        <v>1011</v>
      </c>
      <c r="P28" s="204">
        <f t="shared" si="23"/>
        <v>652</v>
      </c>
      <c r="Q28" s="205">
        <f t="shared" si="23"/>
        <v>1663</v>
      </c>
      <c r="R28" s="203" t="s">
        <v>13</v>
      </c>
      <c r="S28" s="204" t="s">
        <v>13</v>
      </c>
      <c r="T28" s="205" t="s">
        <v>29</v>
      </c>
      <c r="U28" s="203">
        <f t="shared" si="23"/>
        <v>373</v>
      </c>
      <c r="V28" s="204">
        <f t="shared" si="23"/>
        <v>248</v>
      </c>
      <c r="W28" s="205">
        <f t="shared" si="23"/>
        <v>621</v>
      </c>
      <c r="X28" s="203">
        <f t="shared" ref="X28:Z28" si="24">C28+I28+L28+O28+U28</f>
        <v>2396</v>
      </c>
      <c r="Y28" s="204">
        <f t="shared" si="24"/>
        <v>1595</v>
      </c>
      <c r="Z28" s="205">
        <f t="shared" si="24"/>
        <v>3991</v>
      </c>
    </row>
    <row r="29" spans="1:28" ht="31.5" customHeight="1" thickBot="1" x14ac:dyDescent="0.3">
      <c r="A29" s="377"/>
      <c r="B29" s="206" t="s">
        <v>11</v>
      </c>
      <c r="C29" s="65">
        <f t="shared" ref="C29:Z29" si="25">C28/C$28</f>
        <v>1</v>
      </c>
      <c r="D29" s="66">
        <f t="shared" si="25"/>
        <v>1</v>
      </c>
      <c r="E29" s="67">
        <f t="shared" si="25"/>
        <v>1</v>
      </c>
      <c r="F29" s="65" t="s">
        <v>14</v>
      </c>
      <c r="G29" s="66" t="s">
        <v>14</v>
      </c>
      <c r="H29" s="67" t="s">
        <v>14</v>
      </c>
      <c r="I29" s="65">
        <f t="shared" si="17"/>
        <v>1</v>
      </c>
      <c r="J29" s="66">
        <f t="shared" si="17"/>
        <v>1</v>
      </c>
      <c r="K29" s="67">
        <f t="shared" si="17"/>
        <v>1</v>
      </c>
      <c r="L29" s="65">
        <f t="shared" si="17"/>
        <v>1</v>
      </c>
      <c r="M29" s="66">
        <f t="shared" si="17"/>
        <v>1</v>
      </c>
      <c r="N29" s="67">
        <f t="shared" si="17"/>
        <v>1</v>
      </c>
      <c r="O29" s="65">
        <f t="shared" si="17"/>
        <v>1</v>
      </c>
      <c r="P29" s="66">
        <f t="shared" si="17"/>
        <v>1</v>
      </c>
      <c r="Q29" s="67">
        <f t="shared" si="17"/>
        <v>1</v>
      </c>
      <c r="R29" s="65" t="s">
        <v>14</v>
      </c>
      <c r="S29" s="66" t="s">
        <v>14</v>
      </c>
      <c r="T29" s="67" t="s">
        <v>14</v>
      </c>
      <c r="U29" s="65">
        <f t="shared" si="25"/>
        <v>1</v>
      </c>
      <c r="V29" s="66">
        <f t="shared" si="25"/>
        <v>1</v>
      </c>
      <c r="W29" s="67">
        <f t="shared" si="25"/>
        <v>1</v>
      </c>
      <c r="X29" s="65">
        <f t="shared" si="25"/>
        <v>1</v>
      </c>
      <c r="Y29" s="66">
        <f t="shared" si="25"/>
        <v>1</v>
      </c>
      <c r="Z29" s="67">
        <f t="shared" si="25"/>
        <v>1</v>
      </c>
    </row>
    <row r="30" spans="1:28" ht="31.5" customHeight="1" thickBot="1" x14ac:dyDescent="0.35">
      <c r="A30" s="135"/>
      <c r="B30" s="122"/>
      <c r="C30" s="68"/>
      <c r="D30" s="68"/>
      <c r="E30" s="68"/>
      <c r="F30" s="68"/>
      <c r="G30" s="68"/>
      <c r="H30" s="68"/>
      <c r="I30" s="68"/>
      <c r="J30" s="68"/>
      <c r="K30" s="68"/>
      <c r="L30" s="68"/>
      <c r="M30" s="68"/>
      <c r="N30" s="68"/>
      <c r="O30" s="68"/>
      <c r="P30" s="68"/>
      <c r="Q30" s="68"/>
      <c r="R30" s="68"/>
      <c r="S30" s="68"/>
      <c r="T30" s="68"/>
      <c r="U30" s="68"/>
      <c r="V30" s="68"/>
      <c r="W30" s="68"/>
      <c r="X30" s="68"/>
      <c r="Y30" s="68"/>
      <c r="Z30" s="68"/>
      <c r="AB30" s="441"/>
    </row>
    <row r="31" spans="1:28" ht="42" customHeight="1" x14ac:dyDescent="0.25">
      <c r="A31" s="207" t="s">
        <v>46</v>
      </c>
      <c r="B31" s="208" t="s">
        <v>17</v>
      </c>
      <c r="C31" s="194">
        <v>31</v>
      </c>
      <c r="D31" s="195">
        <v>14</v>
      </c>
      <c r="E31" s="196">
        <v>45</v>
      </c>
      <c r="F31" s="194" t="s">
        <v>13</v>
      </c>
      <c r="G31" s="195" t="s">
        <v>13</v>
      </c>
      <c r="H31" s="196" t="s">
        <v>13</v>
      </c>
      <c r="I31" s="194">
        <v>1</v>
      </c>
      <c r="J31" s="195">
        <v>1</v>
      </c>
      <c r="K31" s="196">
        <v>2</v>
      </c>
      <c r="L31" s="194">
        <v>1</v>
      </c>
      <c r="M31" s="195">
        <v>0</v>
      </c>
      <c r="N31" s="196">
        <v>1</v>
      </c>
      <c r="O31" s="194">
        <v>129</v>
      </c>
      <c r="P31" s="195">
        <v>86</v>
      </c>
      <c r="Q31" s="196">
        <v>215</v>
      </c>
      <c r="R31" s="194" t="s">
        <v>13</v>
      </c>
      <c r="S31" s="195" t="s">
        <v>13</v>
      </c>
      <c r="T31" s="196" t="s">
        <v>13</v>
      </c>
      <c r="U31" s="194">
        <v>22</v>
      </c>
      <c r="V31" s="195">
        <v>14</v>
      </c>
      <c r="W31" s="196">
        <v>36</v>
      </c>
      <c r="X31" s="194">
        <f>C31+I31+L31+O31+U31</f>
        <v>184</v>
      </c>
      <c r="Y31" s="195">
        <f>D31+J31+M31+P31+V31</f>
        <v>115</v>
      </c>
      <c r="Z31" s="196">
        <f>E31+K31+N31+Q31+W31</f>
        <v>299</v>
      </c>
    </row>
    <row r="32" spans="1:28" ht="43.5" customHeight="1" thickBot="1" x14ac:dyDescent="0.3">
      <c r="A32" s="209" t="s">
        <v>47</v>
      </c>
      <c r="B32" s="210" t="s">
        <v>17</v>
      </c>
      <c r="C32" s="370">
        <f>C33-(E28+E31)</f>
        <v>43</v>
      </c>
      <c r="D32" s="369"/>
      <c r="E32" s="369"/>
      <c r="F32" s="369">
        <v>855</v>
      </c>
      <c r="G32" s="369"/>
      <c r="H32" s="369"/>
      <c r="I32" s="369">
        <f>I33-(K28+K31)</f>
        <v>1</v>
      </c>
      <c r="J32" s="369"/>
      <c r="K32" s="369"/>
      <c r="L32" s="369">
        <f>L33-(N28+N31)</f>
        <v>0</v>
      </c>
      <c r="M32" s="369"/>
      <c r="N32" s="369"/>
      <c r="O32" s="369">
        <f t="shared" ref="O32" si="26">O33-(Q28+Q31)</f>
        <v>56</v>
      </c>
      <c r="P32" s="369"/>
      <c r="Q32" s="369"/>
      <c r="R32" s="369" t="s">
        <v>13</v>
      </c>
      <c r="S32" s="369"/>
      <c r="T32" s="369"/>
      <c r="U32" s="369">
        <f t="shared" ref="U32" si="27">U33-(W28+W31)</f>
        <v>0</v>
      </c>
      <c r="V32" s="369"/>
      <c r="W32" s="369"/>
      <c r="X32" s="370">
        <f t="shared" ref="X32" si="28">X33-(Z28+Z31)</f>
        <v>955</v>
      </c>
      <c r="Y32" s="369"/>
      <c r="Z32" s="369"/>
    </row>
    <row r="33" spans="1:26" ht="51.75" customHeight="1" thickBot="1" x14ac:dyDescent="0.3">
      <c r="A33" s="211" t="s">
        <v>18</v>
      </c>
      <c r="B33" s="182" t="s">
        <v>17</v>
      </c>
      <c r="C33" s="371">
        <v>841</v>
      </c>
      <c r="D33" s="372"/>
      <c r="E33" s="373"/>
      <c r="F33" s="371">
        <v>855</v>
      </c>
      <c r="G33" s="372"/>
      <c r="H33" s="373"/>
      <c r="I33" s="371">
        <v>492</v>
      </c>
      <c r="J33" s="372"/>
      <c r="K33" s="373"/>
      <c r="L33" s="361">
        <v>466</v>
      </c>
      <c r="M33" s="361"/>
      <c r="N33" s="361"/>
      <c r="O33" s="361">
        <v>1934</v>
      </c>
      <c r="P33" s="361"/>
      <c r="Q33" s="361"/>
      <c r="R33" s="361" t="s">
        <v>13</v>
      </c>
      <c r="S33" s="361"/>
      <c r="T33" s="361"/>
      <c r="U33" s="361">
        <v>657</v>
      </c>
      <c r="V33" s="361"/>
      <c r="W33" s="361"/>
      <c r="X33" s="362">
        <f>SUM(C33:W33)</f>
        <v>5245</v>
      </c>
      <c r="Y33" s="363">
        <f t="shared" ref="Y33:Z33" si="29">D33+G33+J33+M33+P33+V33</f>
        <v>0</v>
      </c>
      <c r="Z33" s="364">
        <f t="shared" si="29"/>
        <v>0</v>
      </c>
    </row>
    <row r="34" spans="1:26" ht="30.6" customHeight="1" thickBot="1" x14ac:dyDescent="0.3">
      <c r="A34" s="212"/>
      <c r="B34" s="213"/>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row>
    <row r="35" spans="1:26" ht="36.75" customHeight="1" x14ac:dyDescent="0.25">
      <c r="A35" s="365" t="s">
        <v>19</v>
      </c>
      <c r="B35" s="366"/>
      <c r="C35" s="366"/>
      <c r="D35" s="366"/>
      <c r="E35" s="366"/>
      <c r="F35" s="367"/>
      <c r="G35" s="367"/>
      <c r="H35" s="367"/>
      <c r="I35" s="367"/>
      <c r="J35" s="367"/>
      <c r="K35" s="367"/>
      <c r="L35" s="367"/>
      <c r="M35" s="367"/>
      <c r="N35" s="367"/>
      <c r="O35" s="367"/>
      <c r="P35" s="367"/>
      <c r="Q35" s="367"/>
      <c r="R35" s="367"/>
      <c r="S35" s="367"/>
      <c r="T35" s="367"/>
      <c r="U35" s="367"/>
      <c r="V35" s="367"/>
      <c r="W35" s="367"/>
      <c r="X35" s="367"/>
      <c r="Y35" s="367"/>
      <c r="Z35" s="368"/>
    </row>
    <row r="36" spans="1:26" ht="44.25" customHeight="1" x14ac:dyDescent="0.25">
      <c r="A36" s="323" t="s">
        <v>20</v>
      </c>
      <c r="B36" s="324"/>
      <c r="C36" s="356">
        <v>1</v>
      </c>
      <c r="D36" s="357"/>
      <c r="E36" s="358"/>
      <c r="F36" s="356">
        <v>0</v>
      </c>
      <c r="G36" s="357"/>
      <c r="H36" s="358"/>
      <c r="I36" s="356">
        <v>1</v>
      </c>
      <c r="J36" s="357">
        <v>2</v>
      </c>
      <c r="K36" s="358">
        <v>2</v>
      </c>
      <c r="L36" s="356">
        <v>2</v>
      </c>
      <c r="M36" s="357">
        <v>2</v>
      </c>
      <c r="N36" s="358">
        <v>2</v>
      </c>
      <c r="O36" s="356">
        <v>1</v>
      </c>
      <c r="P36" s="357">
        <v>1</v>
      </c>
      <c r="Q36" s="358">
        <v>1</v>
      </c>
      <c r="R36" s="356">
        <v>0</v>
      </c>
      <c r="S36" s="357">
        <v>0</v>
      </c>
      <c r="T36" s="358">
        <v>0</v>
      </c>
      <c r="U36" s="356">
        <v>1</v>
      </c>
      <c r="V36" s="357">
        <v>3</v>
      </c>
      <c r="W36" s="358">
        <v>3</v>
      </c>
      <c r="X36" s="356">
        <f>C36+F36+I36+L36+O36+R36+U36</f>
        <v>6</v>
      </c>
      <c r="Y36" s="357">
        <f t="shared" ref="Y36:Z37" si="30">D36+G36+J36+M36+P36+S36+V36</f>
        <v>8</v>
      </c>
      <c r="Z36" s="358">
        <f t="shared" si="30"/>
        <v>8</v>
      </c>
    </row>
    <row r="37" spans="1:26" ht="44.25" customHeight="1" thickBot="1" x14ac:dyDescent="0.3">
      <c r="A37" s="325" t="s">
        <v>119</v>
      </c>
      <c r="B37" s="326"/>
      <c r="C37" s="359">
        <v>1</v>
      </c>
      <c r="D37" s="353"/>
      <c r="E37" s="360"/>
      <c r="F37" s="352">
        <v>1</v>
      </c>
      <c r="G37" s="353"/>
      <c r="H37" s="354"/>
      <c r="I37" s="352">
        <v>1</v>
      </c>
      <c r="J37" s="353"/>
      <c r="K37" s="354"/>
      <c r="L37" s="352">
        <v>2</v>
      </c>
      <c r="M37" s="353"/>
      <c r="N37" s="354"/>
      <c r="O37" s="352">
        <v>1</v>
      </c>
      <c r="P37" s="353"/>
      <c r="Q37" s="354"/>
      <c r="R37" s="352">
        <v>0</v>
      </c>
      <c r="S37" s="353"/>
      <c r="T37" s="354"/>
      <c r="U37" s="352">
        <v>1</v>
      </c>
      <c r="V37" s="353"/>
      <c r="W37" s="354"/>
      <c r="X37" s="353">
        <f>C37+F37+I37+L37+O37+R37+U37</f>
        <v>7</v>
      </c>
      <c r="Y37" s="353">
        <f t="shared" si="30"/>
        <v>0</v>
      </c>
      <c r="Z37" s="354">
        <f t="shared" si="30"/>
        <v>0</v>
      </c>
    </row>
    <row r="38" spans="1:26" ht="24" customHeight="1" x14ac:dyDescent="0.25">
      <c r="A38" s="146" t="s">
        <v>21</v>
      </c>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row>
    <row r="39" spans="1:26" x14ac:dyDescent="0.25">
      <c r="A39" s="146"/>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row>
    <row r="40" spans="1:26" s="442" customFormat="1" ht="115.15" customHeight="1" x14ac:dyDescent="0.25">
      <c r="A40" s="355" t="s">
        <v>145</v>
      </c>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row>
    <row r="41" spans="1:26" x14ac:dyDescent="0.25">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row>
  </sheetData>
  <mergeCells count="67">
    <mergeCell ref="U37:W37"/>
    <mergeCell ref="X37:Z37"/>
    <mergeCell ref="A40:Z40"/>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49"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9ECBF-F28A-43E2-AB77-86173F0DCA14}">
  <sheetPr>
    <tabColor rgb="FF00FF00"/>
    <pageSetUpPr fitToPage="1"/>
  </sheetPr>
  <dimension ref="A1:R28"/>
  <sheetViews>
    <sheetView zoomScale="59" zoomScaleNormal="59" workbookViewId="0">
      <selection sqref="A1:J1"/>
    </sheetView>
  </sheetViews>
  <sheetFormatPr baseColWidth="10" defaultRowHeight="15" x14ac:dyDescent="0.25"/>
  <cols>
    <col min="1" max="1" width="41.140625" style="146" customWidth="1"/>
    <col min="2" max="2" width="19.5703125" style="224" customWidth="1"/>
    <col min="3" max="4" width="22.5703125" style="146" customWidth="1"/>
    <col min="5" max="5" width="25.140625" style="146" customWidth="1"/>
    <col min="6" max="10" width="22.5703125" style="146" customWidth="1"/>
    <col min="11" max="16384" width="11.42578125" style="146"/>
  </cols>
  <sheetData>
    <row r="1" spans="1:18" ht="57" customHeight="1" x14ac:dyDescent="0.25">
      <c r="A1" s="388" t="s">
        <v>129</v>
      </c>
      <c r="B1" s="388"/>
      <c r="C1" s="388"/>
      <c r="D1" s="388"/>
      <c r="E1" s="388"/>
      <c r="F1" s="388"/>
      <c r="G1" s="388"/>
      <c r="H1" s="388"/>
      <c r="I1" s="388"/>
      <c r="J1" s="388"/>
    </row>
    <row r="2" spans="1:18" ht="57" customHeight="1" thickBot="1" x14ac:dyDescent="0.3">
      <c r="A2" s="388" t="s">
        <v>146</v>
      </c>
      <c r="B2" s="388"/>
      <c r="C2" s="390"/>
      <c r="D2" s="390"/>
      <c r="E2" s="390"/>
      <c r="F2" s="390"/>
      <c r="G2" s="390"/>
      <c r="H2" s="390"/>
      <c r="I2" s="390"/>
      <c r="J2" s="390"/>
    </row>
    <row r="3" spans="1:18" ht="51.75" customHeight="1" thickBot="1" x14ac:dyDescent="0.3">
      <c r="A3" s="329" t="s">
        <v>48</v>
      </c>
      <c r="B3" s="330"/>
      <c r="C3" s="333" t="s">
        <v>1</v>
      </c>
      <c r="D3" s="333"/>
      <c r="E3" s="333"/>
      <c r="F3" s="333"/>
      <c r="G3" s="333"/>
      <c r="H3" s="333"/>
      <c r="I3" s="333"/>
      <c r="J3" s="334"/>
      <c r="K3" s="443"/>
      <c r="L3" s="444"/>
      <c r="M3" s="444"/>
      <c r="N3" s="444"/>
      <c r="O3" s="444"/>
      <c r="P3" s="444"/>
      <c r="Q3" s="444"/>
      <c r="R3" s="444"/>
    </row>
    <row r="4" spans="1:18" ht="67.5" customHeight="1" thickBot="1" x14ac:dyDescent="0.3">
      <c r="A4" s="331"/>
      <c r="B4" s="332"/>
      <c r="C4" s="278" t="s">
        <v>139</v>
      </c>
      <c r="D4" s="104" t="s">
        <v>3</v>
      </c>
      <c r="E4" s="104" t="s">
        <v>4</v>
      </c>
      <c r="F4" s="103" t="s">
        <v>5</v>
      </c>
      <c r="G4" s="103" t="s">
        <v>6</v>
      </c>
      <c r="H4" s="104" t="s">
        <v>7</v>
      </c>
      <c r="I4" s="105" t="s">
        <v>8</v>
      </c>
      <c r="J4" s="106" t="s">
        <v>9</v>
      </c>
    </row>
    <row r="5" spans="1:18" ht="25.5" customHeight="1" x14ac:dyDescent="0.25">
      <c r="A5" s="397" t="s">
        <v>49</v>
      </c>
      <c r="B5" s="107" t="s">
        <v>17</v>
      </c>
      <c r="C5" s="163">
        <v>354</v>
      </c>
      <c r="D5" s="164">
        <v>734</v>
      </c>
      <c r="E5" s="164">
        <v>406</v>
      </c>
      <c r="F5" s="164">
        <v>369</v>
      </c>
      <c r="G5" s="164">
        <v>970</v>
      </c>
      <c r="H5" s="164" t="s">
        <v>13</v>
      </c>
      <c r="I5" s="165">
        <v>520</v>
      </c>
      <c r="J5" s="166">
        <f>SUM(C5:I5)</f>
        <v>3353</v>
      </c>
    </row>
    <row r="6" spans="1:18" ht="25.5" customHeight="1" x14ac:dyDescent="0.25">
      <c r="A6" s="393"/>
      <c r="B6" s="167" t="s">
        <v>23</v>
      </c>
      <c r="C6" s="85">
        <f t="shared" ref="C6:J6" si="0">C5/C$15</f>
        <v>0.64246823956442833</v>
      </c>
      <c r="D6" s="33">
        <f t="shared" si="0"/>
        <v>0.85847953216374273</v>
      </c>
      <c r="E6" s="33">
        <f t="shared" si="0"/>
        <v>0.83196721311475408</v>
      </c>
      <c r="F6" s="33">
        <f t="shared" si="0"/>
        <v>0.79354838709677422</v>
      </c>
      <c r="G6" s="33">
        <f t="shared" si="0"/>
        <v>0.71533923303834812</v>
      </c>
      <c r="H6" s="215" t="s">
        <v>141</v>
      </c>
      <c r="I6" s="86">
        <f t="shared" si="0"/>
        <v>0.79268292682926833</v>
      </c>
      <c r="J6" s="112">
        <f t="shared" si="0"/>
        <v>0.76710134980553646</v>
      </c>
    </row>
    <row r="7" spans="1:18" ht="25.5" customHeight="1" x14ac:dyDescent="0.25">
      <c r="A7" s="392" t="s">
        <v>50</v>
      </c>
      <c r="B7" s="170" t="s">
        <v>17</v>
      </c>
      <c r="C7" s="114">
        <v>73</v>
      </c>
      <c r="D7" s="115">
        <v>60</v>
      </c>
      <c r="E7" s="115">
        <v>55</v>
      </c>
      <c r="F7" s="115">
        <v>48</v>
      </c>
      <c r="G7" s="115">
        <v>112</v>
      </c>
      <c r="H7" s="115" t="s">
        <v>13</v>
      </c>
      <c r="I7" s="171">
        <v>46</v>
      </c>
      <c r="J7" s="116">
        <f t="shared" ref="J7" si="1">SUM(C7:I7)</f>
        <v>394</v>
      </c>
    </row>
    <row r="8" spans="1:18" ht="25.5" customHeight="1" x14ac:dyDescent="0.25">
      <c r="A8" s="393"/>
      <c r="B8" s="167" t="s">
        <v>23</v>
      </c>
      <c r="C8" s="85">
        <f t="shared" ref="C8:J8" si="2">C7/C$15</f>
        <v>0.13248638838475499</v>
      </c>
      <c r="D8" s="33">
        <f t="shared" si="2"/>
        <v>7.0175438596491224E-2</v>
      </c>
      <c r="E8" s="33">
        <f t="shared" si="2"/>
        <v>0.11270491803278689</v>
      </c>
      <c r="F8" s="33">
        <f t="shared" si="2"/>
        <v>0.1032258064516129</v>
      </c>
      <c r="G8" s="33">
        <f t="shared" si="2"/>
        <v>8.2595870206489674E-2</v>
      </c>
      <c r="H8" s="33" t="s">
        <v>141</v>
      </c>
      <c r="I8" s="86">
        <f t="shared" si="2"/>
        <v>7.0121951219512202E-2</v>
      </c>
      <c r="J8" s="112">
        <f t="shared" si="2"/>
        <v>9.0139556165637152E-2</v>
      </c>
      <c r="K8" s="443"/>
      <c r="L8" s="444"/>
      <c r="M8" s="444"/>
      <c r="N8" s="444"/>
      <c r="O8" s="444"/>
      <c r="P8" s="444"/>
      <c r="Q8" s="444"/>
      <c r="R8" s="444"/>
    </row>
    <row r="9" spans="1:18" ht="25.5" customHeight="1" x14ac:dyDescent="0.25">
      <c r="A9" s="392" t="s">
        <v>51</v>
      </c>
      <c r="B9" s="170" t="s">
        <v>17</v>
      </c>
      <c r="C9" s="114">
        <v>50</v>
      </c>
      <c r="D9" s="115">
        <v>18</v>
      </c>
      <c r="E9" s="115">
        <v>15</v>
      </c>
      <c r="F9" s="115">
        <v>18</v>
      </c>
      <c r="G9" s="115">
        <v>149</v>
      </c>
      <c r="H9" s="115" t="s">
        <v>13</v>
      </c>
      <c r="I9" s="171">
        <v>42</v>
      </c>
      <c r="J9" s="116">
        <f t="shared" ref="J9" si="3">SUM(C9:I9)</f>
        <v>292</v>
      </c>
    </row>
    <row r="10" spans="1:18" ht="25.5" customHeight="1" x14ac:dyDescent="0.25">
      <c r="A10" s="393"/>
      <c r="B10" s="167" t="s">
        <v>23</v>
      </c>
      <c r="C10" s="85">
        <f t="shared" ref="C10:J10" si="4">C9/C$15</f>
        <v>9.0744101633393831E-2</v>
      </c>
      <c r="D10" s="33">
        <f t="shared" si="4"/>
        <v>2.1052631578947368E-2</v>
      </c>
      <c r="E10" s="33">
        <f t="shared" si="4"/>
        <v>3.0737704918032786E-2</v>
      </c>
      <c r="F10" s="33">
        <f t="shared" si="4"/>
        <v>3.870967741935484E-2</v>
      </c>
      <c r="G10" s="33">
        <f t="shared" si="4"/>
        <v>0.10988200589970501</v>
      </c>
      <c r="H10" s="33" t="s">
        <v>141</v>
      </c>
      <c r="I10" s="86">
        <f t="shared" si="4"/>
        <v>6.402439024390244E-2</v>
      </c>
      <c r="J10" s="112">
        <f t="shared" si="4"/>
        <v>6.6803935026309769E-2</v>
      </c>
    </row>
    <row r="11" spans="1:18" ht="25.5" customHeight="1" x14ac:dyDescent="0.25">
      <c r="A11" s="392" t="s">
        <v>52</v>
      </c>
      <c r="B11" s="170" t="s">
        <v>17</v>
      </c>
      <c r="C11" s="114">
        <v>58</v>
      </c>
      <c r="D11" s="115">
        <v>42</v>
      </c>
      <c r="E11" s="115">
        <v>12</v>
      </c>
      <c r="F11" s="115">
        <v>29</v>
      </c>
      <c r="G11" s="115">
        <v>125</v>
      </c>
      <c r="H11" s="115" t="s">
        <v>13</v>
      </c>
      <c r="I11" s="171">
        <v>48</v>
      </c>
      <c r="J11" s="116">
        <f t="shared" ref="J11" si="5">SUM(C11:I11)</f>
        <v>314</v>
      </c>
    </row>
    <row r="12" spans="1:18" ht="25.5" customHeight="1" x14ac:dyDescent="0.25">
      <c r="A12" s="393"/>
      <c r="B12" s="167" t="s">
        <v>23</v>
      </c>
      <c r="C12" s="85">
        <f t="shared" ref="C12:J12" si="6">C11/C$15</f>
        <v>0.10526315789473684</v>
      </c>
      <c r="D12" s="33">
        <f t="shared" si="6"/>
        <v>4.912280701754386E-2</v>
      </c>
      <c r="E12" s="33">
        <f t="shared" si="6"/>
        <v>2.4590163934426229E-2</v>
      </c>
      <c r="F12" s="33">
        <f t="shared" si="6"/>
        <v>6.236559139784946E-2</v>
      </c>
      <c r="G12" s="33">
        <f t="shared" si="6"/>
        <v>9.2182890855457222E-2</v>
      </c>
      <c r="H12" s="33" t="s">
        <v>141</v>
      </c>
      <c r="I12" s="86">
        <f t="shared" si="6"/>
        <v>7.3170731707317069E-2</v>
      </c>
      <c r="J12" s="112">
        <f t="shared" si="6"/>
        <v>7.1837108213223519E-2</v>
      </c>
    </row>
    <row r="13" spans="1:18" ht="25.5" customHeight="1" x14ac:dyDescent="0.25">
      <c r="A13" s="392" t="s">
        <v>147</v>
      </c>
      <c r="B13" s="170" t="s">
        <v>17</v>
      </c>
      <c r="C13" s="114">
        <v>16</v>
      </c>
      <c r="D13" s="115">
        <v>1</v>
      </c>
      <c r="E13" s="115">
        <v>0</v>
      </c>
      <c r="F13" s="115">
        <v>1</v>
      </c>
      <c r="G13" s="115">
        <v>0</v>
      </c>
      <c r="H13" s="115" t="s">
        <v>13</v>
      </c>
      <c r="I13" s="171">
        <v>0</v>
      </c>
      <c r="J13" s="116">
        <f t="shared" ref="J13" si="7">SUM(C13:I13)</f>
        <v>18</v>
      </c>
    </row>
    <row r="14" spans="1:18" ht="25.5" customHeight="1" thickBot="1" x14ac:dyDescent="0.3">
      <c r="A14" s="394"/>
      <c r="B14" s="167" t="s">
        <v>23</v>
      </c>
      <c r="C14" s="88">
        <f t="shared" ref="C14:J14" si="8">C13/C$15</f>
        <v>2.9038112522686024E-2</v>
      </c>
      <c r="D14" s="89">
        <f t="shared" si="8"/>
        <v>1.1695906432748538E-3</v>
      </c>
      <c r="E14" s="89">
        <f t="shared" si="8"/>
        <v>0</v>
      </c>
      <c r="F14" s="89">
        <f t="shared" si="8"/>
        <v>2.1505376344086021E-3</v>
      </c>
      <c r="G14" s="89">
        <f t="shared" si="8"/>
        <v>0</v>
      </c>
      <c r="H14" s="89" t="s">
        <v>141</v>
      </c>
      <c r="I14" s="90">
        <f t="shared" si="8"/>
        <v>0</v>
      </c>
      <c r="J14" s="216">
        <f t="shared" si="8"/>
        <v>4.1180507892930682E-3</v>
      </c>
    </row>
    <row r="15" spans="1:18" ht="27.75" customHeight="1" x14ac:dyDescent="0.25">
      <c r="A15" s="395" t="s">
        <v>53</v>
      </c>
      <c r="B15" s="107" t="s">
        <v>17</v>
      </c>
      <c r="C15" s="175">
        <f>C5+C7+C9+C11+C13</f>
        <v>551</v>
      </c>
      <c r="D15" s="176">
        <f>D5+D7+D9+D11+D13</f>
        <v>855</v>
      </c>
      <c r="E15" s="175">
        <f>E5+E7+E9+E11+E13</f>
        <v>488</v>
      </c>
      <c r="F15" s="176">
        <f t="shared" ref="F15:J15" si="9">F5+F7+F9+F11+F13</f>
        <v>465</v>
      </c>
      <c r="G15" s="176">
        <f t="shared" si="9"/>
        <v>1356</v>
      </c>
      <c r="H15" s="176" t="s">
        <v>13</v>
      </c>
      <c r="I15" s="177">
        <f t="shared" si="9"/>
        <v>656</v>
      </c>
      <c r="J15" s="217">
        <f t="shared" si="9"/>
        <v>4371</v>
      </c>
    </row>
    <row r="16" spans="1:18" ht="27.75" customHeight="1" thickBot="1" x14ac:dyDescent="0.3">
      <c r="A16" s="396"/>
      <c r="B16" s="172" t="s">
        <v>23</v>
      </c>
      <c r="C16" s="92">
        <f t="shared" ref="C16:I16" si="10">C15/C$15</f>
        <v>1</v>
      </c>
      <c r="D16" s="34">
        <f t="shared" si="10"/>
        <v>1</v>
      </c>
      <c r="E16" s="34">
        <f t="shared" si="10"/>
        <v>1</v>
      </c>
      <c r="F16" s="34">
        <f t="shared" si="10"/>
        <v>1</v>
      </c>
      <c r="G16" s="34">
        <f t="shared" si="10"/>
        <v>1</v>
      </c>
      <c r="H16" s="34" t="s">
        <v>141</v>
      </c>
      <c r="I16" s="36">
        <f t="shared" si="10"/>
        <v>1</v>
      </c>
      <c r="J16" s="121">
        <f>J15/J$15</f>
        <v>1</v>
      </c>
    </row>
    <row r="17" spans="1:10" ht="36" customHeight="1" thickBot="1" x14ac:dyDescent="0.3">
      <c r="A17" s="122"/>
      <c r="B17" s="123"/>
      <c r="C17" s="94"/>
      <c r="D17" s="94"/>
      <c r="E17" s="94"/>
      <c r="F17" s="94"/>
      <c r="G17" s="94"/>
      <c r="H17" s="94"/>
      <c r="I17" s="94"/>
      <c r="J17" s="94"/>
    </row>
    <row r="18" spans="1:10" ht="44.25" customHeight="1" x14ac:dyDescent="0.25">
      <c r="A18" s="218" t="s">
        <v>54</v>
      </c>
      <c r="B18" s="125" t="s">
        <v>17</v>
      </c>
      <c r="C18" s="126">
        <v>290</v>
      </c>
      <c r="D18" s="127">
        <v>0</v>
      </c>
      <c r="E18" s="127">
        <v>4</v>
      </c>
      <c r="F18" s="127">
        <v>1</v>
      </c>
      <c r="G18" s="127">
        <v>578</v>
      </c>
      <c r="H18" s="127" t="s">
        <v>13</v>
      </c>
      <c r="I18" s="128">
        <v>1</v>
      </c>
      <c r="J18" s="129">
        <f>SUM(C18:I18)</f>
        <v>874</v>
      </c>
    </row>
    <row r="19" spans="1:10" ht="44.25" customHeight="1" thickBot="1" x14ac:dyDescent="0.3">
      <c r="A19" s="272" t="s">
        <v>55</v>
      </c>
      <c r="B19" s="172" t="s">
        <v>17</v>
      </c>
      <c r="C19" s="219">
        <f t="shared" ref="C19:J19" si="11">C20-C15-C18</f>
        <v>0</v>
      </c>
      <c r="D19" s="220">
        <f t="shared" si="11"/>
        <v>0</v>
      </c>
      <c r="E19" s="220">
        <f t="shared" si="11"/>
        <v>0</v>
      </c>
      <c r="F19" s="220">
        <f t="shared" si="11"/>
        <v>0</v>
      </c>
      <c r="G19" s="220">
        <f t="shared" si="11"/>
        <v>0</v>
      </c>
      <c r="H19" s="220" t="s">
        <v>13</v>
      </c>
      <c r="I19" s="221">
        <f t="shared" si="11"/>
        <v>0</v>
      </c>
      <c r="J19" s="222">
        <f t="shared" si="11"/>
        <v>0</v>
      </c>
    </row>
    <row r="20" spans="1:10" ht="44.25" customHeight="1" thickBot="1" x14ac:dyDescent="0.3">
      <c r="A20" s="223" t="s">
        <v>18</v>
      </c>
      <c r="B20" s="172" t="s">
        <v>17</v>
      </c>
      <c r="C20" s="219">
        <v>841</v>
      </c>
      <c r="D20" s="220">
        <v>855</v>
      </c>
      <c r="E20" s="220">
        <v>492</v>
      </c>
      <c r="F20" s="220">
        <v>466</v>
      </c>
      <c r="G20" s="220">
        <v>1934</v>
      </c>
      <c r="H20" s="220" t="s">
        <v>13</v>
      </c>
      <c r="I20" s="221">
        <v>657</v>
      </c>
      <c r="J20" s="222">
        <f>SUM(C20:I20)</f>
        <v>5245</v>
      </c>
    </row>
    <row r="21" spans="1:10" ht="54.75" customHeight="1" thickBot="1" x14ac:dyDescent="0.3">
      <c r="A21" s="135"/>
      <c r="B21" s="122"/>
      <c r="C21" s="136"/>
      <c r="D21" s="136"/>
      <c r="E21" s="136"/>
      <c r="F21" s="136"/>
      <c r="G21" s="136"/>
      <c r="H21" s="136"/>
      <c r="I21" s="136"/>
      <c r="J21" s="137"/>
    </row>
    <row r="22" spans="1:10" ht="42" customHeight="1" x14ac:dyDescent="0.25">
      <c r="A22" s="321" t="s">
        <v>19</v>
      </c>
      <c r="B22" s="322"/>
      <c r="C22" s="322"/>
      <c r="D22" s="19"/>
      <c r="E22" s="19"/>
      <c r="F22" s="19"/>
      <c r="G22" s="19"/>
      <c r="H22" s="19"/>
      <c r="I22" s="19"/>
      <c r="J22" s="138"/>
    </row>
    <row r="23" spans="1:10" ht="42" customHeight="1" x14ac:dyDescent="0.25">
      <c r="A23" s="323" t="s">
        <v>20</v>
      </c>
      <c r="B23" s="324"/>
      <c r="C23" s="139">
        <v>1</v>
      </c>
      <c r="D23" s="140">
        <v>1</v>
      </c>
      <c r="E23" s="140">
        <v>1</v>
      </c>
      <c r="F23" s="140">
        <v>2</v>
      </c>
      <c r="G23" s="140">
        <v>1</v>
      </c>
      <c r="H23" s="140">
        <v>0</v>
      </c>
      <c r="I23" s="140">
        <v>1</v>
      </c>
      <c r="J23" s="141">
        <f>SUM(C23:I23)</f>
        <v>7</v>
      </c>
    </row>
    <row r="24" spans="1:10" ht="42" customHeight="1" thickBot="1" x14ac:dyDescent="0.3">
      <c r="A24" s="325" t="s">
        <v>119</v>
      </c>
      <c r="B24" s="326"/>
      <c r="C24" s="142">
        <v>1</v>
      </c>
      <c r="D24" s="143">
        <v>1</v>
      </c>
      <c r="E24" s="143">
        <v>1</v>
      </c>
      <c r="F24" s="143">
        <v>2</v>
      </c>
      <c r="G24" s="143">
        <v>1</v>
      </c>
      <c r="H24" s="143">
        <v>0</v>
      </c>
      <c r="I24" s="144">
        <v>1</v>
      </c>
      <c r="J24" s="145">
        <f>SUM(C24:I24)</f>
        <v>7</v>
      </c>
    </row>
    <row r="25" spans="1:10" ht="31.5" customHeight="1" x14ac:dyDescent="0.25">
      <c r="A25" s="146" t="s">
        <v>21</v>
      </c>
      <c r="B25" s="147"/>
      <c r="C25" s="101"/>
      <c r="D25" s="101"/>
      <c r="E25" s="101"/>
      <c r="F25" s="101"/>
      <c r="G25" s="101"/>
      <c r="H25" s="101"/>
      <c r="I25" s="101"/>
      <c r="J25" s="101"/>
    </row>
    <row r="26" spans="1:10" ht="29.25" customHeight="1" x14ac:dyDescent="0.25"/>
    <row r="27" spans="1:10" ht="36.75" customHeight="1" x14ac:dyDescent="0.25">
      <c r="A27" s="391" t="s">
        <v>148</v>
      </c>
      <c r="B27" s="391"/>
      <c r="C27" s="391"/>
      <c r="D27" s="391"/>
      <c r="E27" s="391"/>
      <c r="F27" s="391"/>
      <c r="G27" s="391"/>
      <c r="H27" s="391"/>
      <c r="I27" s="391"/>
      <c r="J27" s="391"/>
    </row>
    <row r="28" spans="1:10" ht="27.75" customHeight="1" x14ac:dyDescent="0.25"/>
  </sheetData>
  <mergeCells count="14">
    <mergeCell ref="A24:B24"/>
    <mergeCell ref="A27:J27"/>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9"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A3300-9722-4FE0-8B7A-429DD3D8FC36}">
  <sheetPr>
    <tabColor rgb="FF00FF0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customWidth="1"/>
    <col min="3" max="10" width="22.5703125" customWidth="1"/>
  </cols>
  <sheetData>
    <row r="1" spans="1:10" ht="43.5" customHeight="1" x14ac:dyDescent="0.25">
      <c r="A1" s="402" t="s">
        <v>130</v>
      </c>
      <c r="B1" s="402"/>
      <c r="C1" s="402"/>
      <c r="D1" s="402"/>
      <c r="E1" s="402"/>
      <c r="F1" s="402"/>
      <c r="G1" s="402"/>
      <c r="H1" s="402"/>
      <c r="I1" s="402"/>
      <c r="J1" s="402"/>
    </row>
    <row r="2" spans="1:10" ht="43.5" customHeight="1" thickBot="1" x14ac:dyDescent="0.3">
      <c r="A2" s="402" t="s">
        <v>149</v>
      </c>
      <c r="B2" s="402"/>
      <c r="C2" s="403"/>
      <c r="D2" s="403"/>
      <c r="E2" s="403"/>
      <c r="F2" s="403"/>
      <c r="G2" s="403"/>
      <c r="H2" s="403"/>
      <c r="I2" s="403"/>
      <c r="J2" s="403"/>
    </row>
    <row r="3" spans="1:10" ht="51.75" customHeight="1" thickBot="1" x14ac:dyDescent="0.3">
      <c r="A3" s="404" t="s">
        <v>56</v>
      </c>
      <c r="B3" s="405"/>
      <c r="C3" s="407" t="s">
        <v>1</v>
      </c>
      <c r="D3" s="408"/>
      <c r="E3" s="408"/>
      <c r="F3" s="408"/>
      <c r="G3" s="408"/>
      <c r="H3" s="408"/>
      <c r="I3" s="408"/>
      <c r="J3" s="409"/>
    </row>
    <row r="4" spans="1:10" ht="48" customHeight="1" thickBot="1" x14ac:dyDescent="0.3">
      <c r="A4" s="401"/>
      <c r="B4" s="406"/>
      <c r="C4" s="23" t="s">
        <v>2</v>
      </c>
      <c r="D4" s="24" t="s">
        <v>3</v>
      </c>
      <c r="E4" s="25" t="s">
        <v>4</v>
      </c>
      <c r="F4" s="24" t="s">
        <v>5</v>
      </c>
      <c r="G4" s="24" t="s">
        <v>6</v>
      </c>
      <c r="H4" s="24" t="s">
        <v>7</v>
      </c>
      <c r="I4" s="26" t="s">
        <v>8</v>
      </c>
      <c r="J4" s="27" t="s">
        <v>9</v>
      </c>
    </row>
    <row r="5" spans="1:10" ht="25.5" customHeight="1" x14ac:dyDescent="0.25">
      <c r="A5" s="410" t="s">
        <v>57</v>
      </c>
      <c r="B5" s="43" t="s">
        <v>17</v>
      </c>
      <c r="C5" s="37" t="s">
        <v>13</v>
      </c>
      <c r="D5" s="37">
        <v>684</v>
      </c>
      <c r="E5" s="37">
        <v>409</v>
      </c>
      <c r="F5" s="37">
        <v>431</v>
      </c>
      <c r="G5" s="37">
        <v>698</v>
      </c>
      <c r="H5" s="37" t="s">
        <v>13</v>
      </c>
      <c r="I5" s="38">
        <v>417</v>
      </c>
      <c r="J5" s="51">
        <f>SUM(C5:I5)</f>
        <v>2639</v>
      </c>
    </row>
    <row r="6" spans="1:10" ht="25.5" customHeight="1" x14ac:dyDescent="0.25">
      <c r="A6" s="411"/>
      <c r="B6" s="42" t="s">
        <v>23</v>
      </c>
      <c r="C6" s="8" t="s">
        <v>141</v>
      </c>
      <c r="D6" s="8">
        <f t="shared" ref="D6:J6" si="0">D5/D$11</f>
        <v>0.8</v>
      </c>
      <c r="E6" s="8">
        <f t="shared" si="0"/>
        <v>0.89106753812636164</v>
      </c>
      <c r="F6" s="9">
        <f t="shared" si="0"/>
        <v>0.93088552915766742</v>
      </c>
      <c r="G6" s="8">
        <f t="shared" si="0"/>
        <v>0.74892703862660948</v>
      </c>
      <c r="H6" s="8" t="s">
        <v>141</v>
      </c>
      <c r="I6" s="10">
        <f t="shared" si="0"/>
        <v>0.63761467889908252</v>
      </c>
      <c r="J6" s="28">
        <f t="shared" si="0"/>
        <v>0.7847160273565269</v>
      </c>
    </row>
    <row r="7" spans="1:10" ht="25.5" customHeight="1" x14ac:dyDescent="0.25">
      <c r="A7" s="398" t="s">
        <v>58</v>
      </c>
      <c r="B7" s="43" t="s">
        <v>17</v>
      </c>
      <c r="C7" s="39" t="s">
        <v>13</v>
      </c>
      <c r="D7" s="39">
        <v>40</v>
      </c>
      <c r="E7" s="39">
        <v>24</v>
      </c>
      <c r="F7" s="39">
        <v>15</v>
      </c>
      <c r="G7" s="39">
        <v>67</v>
      </c>
      <c r="H7" s="39" t="s">
        <v>13</v>
      </c>
      <c r="I7" s="40">
        <v>43</v>
      </c>
      <c r="J7" s="56">
        <f t="shared" ref="J7" si="1">SUM(C7:I7)</f>
        <v>189</v>
      </c>
    </row>
    <row r="8" spans="1:10" ht="25.5" customHeight="1" x14ac:dyDescent="0.25">
      <c r="A8" s="411"/>
      <c r="B8" s="42" t="s">
        <v>23</v>
      </c>
      <c r="C8" s="8" t="s">
        <v>141</v>
      </c>
      <c r="D8" s="8">
        <f t="shared" ref="D8:J8" si="2">D7/D$11</f>
        <v>4.6783625730994149E-2</v>
      </c>
      <c r="E8" s="8">
        <f t="shared" si="2"/>
        <v>5.2287581699346407E-2</v>
      </c>
      <c r="F8" s="8">
        <f t="shared" si="2"/>
        <v>3.2397408207343416E-2</v>
      </c>
      <c r="G8" s="8">
        <f t="shared" si="2"/>
        <v>7.1888412017167377E-2</v>
      </c>
      <c r="H8" s="8" t="s">
        <v>141</v>
      </c>
      <c r="I8" s="10">
        <f t="shared" si="2"/>
        <v>6.5749235474006115E-2</v>
      </c>
      <c r="J8" s="28">
        <f t="shared" si="2"/>
        <v>5.6199821587867974E-2</v>
      </c>
    </row>
    <row r="9" spans="1:10" ht="25.5" customHeight="1" x14ac:dyDescent="0.25">
      <c r="A9" s="398" t="s">
        <v>59</v>
      </c>
      <c r="B9" s="52" t="s">
        <v>17</v>
      </c>
      <c r="C9" s="53" t="s">
        <v>13</v>
      </c>
      <c r="D9" s="53">
        <v>131</v>
      </c>
      <c r="E9" s="53">
        <v>26</v>
      </c>
      <c r="F9" s="53">
        <v>17</v>
      </c>
      <c r="G9" s="53">
        <v>167</v>
      </c>
      <c r="H9" s="53" t="s">
        <v>13</v>
      </c>
      <c r="I9" s="54">
        <v>194</v>
      </c>
      <c r="J9" s="55">
        <f t="shared" ref="J9:J11" si="3">SUM(C9:I9)</f>
        <v>535</v>
      </c>
    </row>
    <row r="10" spans="1:10" ht="25.5" customHeight="1" thickBot="1" x14ac:dyDescent="0.3">
      <c r="A10" s="399"/>
      <c r="B10" s="44" t="s">
        <v>23</v>
      </c>
      <c r="C10" s="29" t="s">
        <v>141</v>
      </c>
      <c r="D10" s="29">
        <f t="shared" ref="D10:J10" si="4">D9/D$11</f>
        <v>0.15321637426900586</v>
      </c>
      <c r="E10" s="29">
        <f t="shared" si="4"/>
        <v>5.6644880174291937E-2</v>
      </c>
      <c r="F10" s="29">
        <f t="shared" si="4"/>
        <v>3.6717062634989202E-2</v>
      </c>
      <c r="G10" s="29">
        <f t="shared" si="4"/>
        <v>0.17918454935622319</v>
      </c>
      <c r="H10" s="29" t="s">
        <v>141</v>
      </c>
      <c r="I10" s="30">
        <f t="shared" si="4"/>
        <v>0.29663608562691129</v>
      </c>
      <c r="J10" s="32">
        <f t="shared" si="4"/>
        <v>0.15908415105560511</v>
      </c>
    </row>
    <row r="11" spans="1:10" ht="27.75" customHeight="1" x14ac:dyDescent="0.25">
      <c r="A11" s="400" t="s">
        <v>60</v>
      </c>
      <c r="B11" s="43" t="s">
        <v>17</v>
      </c>
      <c r="C11" s="74" t="s">
        <v>13</v>
      </c>
      <c r="D11" s="74">
        <f t="shared" ref="D11:I11" si="5">D5+D7++D9</f>
        <v>855</v>
      </c>
      <c r="E11" s="74">
        <f t="shared" si="5"/>
        <v>459</v>
      </c>
      <c r="F11" s="74">
        <f t="shared" si="5"/>
        <v>463</v>
      </c>
      <c r="G11" s="74">
        <f t="shared" si="5"/>
        <v>932</v>
      </c>
      <c r="H11" s="74" t="s">
        <v>13</v>
      </c>
      <c r="I11" s="75">
        <f t="shared" si="5"/>
        <v>654</v>
      </c>
      <c r="J11" s="57">
        <f t="shared" si="3"/>
        <v>3363</v>
      </c>
    </row>
    <row r="12" spans="1:10" ht="27.75" customHeight="1" thickBot="1" x14ac:dyDescent="0.3">
      <c r="A12" s="401"/>
      <c r="B12" s="44" t="s">
        <v>23</v>
      </c>
      <c r="C12" s="13" t="s">
        <v>141</v>
      </c>
      <c r="D12" s="13">
        <f t="shared" ref="D12:I12" si="6">D11/D$11</f>
        <v>1</v>
      </c>
      <c r="E12" s="13">
        <f t="shared" si="6"/>
        <v>1</v>
      </c>
      <c r="F12" s="13">
        <f t="shared" si="6"/>
        <v>1</v>
      </c>
      <c r="G12" s="13">
        <f t="shared" si="6"/>
        <v>1</v>
      </c>
      <c r="H12" s="13" t="s">
        <v>141</v>
      </c>
      <c r="I12" s="15">
        <f t="shared" si="6"/>
        <v>1</v>
      </c>
      <c r="J12" s="31">
        <f>J11/J$11</f>
        <v>1</v>
      </c>
    </row>
    <row r="13" spans="1:10" ht="36" customHeight="1" thickBot="1" x14ac:dyDescent="0.3">
      <c r="A13" s="225"/>
      <c r="B13" s="160"/>
      <c r="C13" s="17"/>
      <c r="D13" s="17"/>
      <c r="E13" s="17"/>
      <c r="F13" s="17"/>
      <c r="G13" s="17"/>
      <c r="H13" s="17"/>
      <c r="I13" s="17"/>
      <c r="J13" s="17"/>
    </row>
    <row r="14" spans="1:10" ht="48.75" customHeight="1" x14ac:dyDescent="0.25">
      <c r="A14" s="73" t="s">
        <v>61</v>
      </c>
      <c r="B14" s="76" t="s">
        <v>17</v>
      </c>
      <c r="C14" s="77" t="s">
        <v>13</v>
      </c>
      <c r="D14" s="445">
        <v>0</v>
      </c>
      <c r="E14" s="78">
        <v>33</v>
      </c>
      <c r="F14" s="78">
        <v>3</v>
      </c>
      <c r="G14" s="78">
        <v>1002</v>
      </c>
      <c r="H14" s="78" t="s">
        <v>13</v>
      </c>
      <c r="I14" s="79">
        <v>3</v>
      </c>
      <c r="J14" s="80">
        <f>SUM(C14:I14)</f>
        <v>1041</v>
      </c>
    </row>
    <row r="15" spans="1:10" ht="48.75" customHeight="1" thickBot="1" x14ac:dyDescent="0.3">
      <c r="A15" s="81" t="s">
        <v>55</v>
      </c>
      <c r="B15" s="82" t="s">
        <v>17</v>
      </c>
      <c r="C15" s="72">
        <v>841</v>
      </c>
      <c r="D15" s="71">
        <f t="shared" ref="D15:J15" si="7">D16-D11-D14</f>
        <v>0</v>
      </c>
      <c r="E15" s="71">
        <f t="shared" si="7"/>
        <v>0</v>
      </c>
      <c r="F15" s="71">
        <f t="shared" si="7"/>
        <v>0</v>
      </c>
      <c r="G15" s="71">
        <f t="shared" si="7"/>
        <v>0</v>
      </c>
      <c r="H15" s="71" t="s">
        <v>13</v>
      </c>
      <c r="I15" s="70">
        <f t="shared" si="7"/>
        <v>0</v>
      </c>
      <c r="J15" s="69">
        <f t="shared" si="7"/>
        <v>841</v>
      </c>
    </row>
    <row r="16" spans="1:10" ht="48.75" customHeight="1" thickBot="1" x14ac:dyDescent="0.3">
      <c r="A16" s="83" t="s">
        <v>18</v>
      </c>
      <c r="B16" s="58" t="s">
        <v>17</v>
      </c>
      <c r="C16" s="72">
        <v>841</v>
      </c>
      <c r="D16" s="71">
        <v>855</v>
      </c>
      <c r="E16" s="71">
        <v>492</v>
      </c>
      <c r="F16" s="71">
        <v>466</v>
      </c>
      <c r="G16" s="71">
        <v>1934</v>
      </c>
      <c r="H16" s="71" t="s">
        <v>13</v>
      </c>
      <c r="I16" s="70">
        <v>657</v>
      </c>
      <c r="J16" s="69">
        <f>SUM(C16:I16)</f>
        <v>5245</v>
      </c>
    </row>
    <row r="17" spans="1:10" ht="54.75" customHeight="1" thickBot="1" x14ac:dyDescent="0.3">
      <c r="A17" s="226"/>
      <c r="B17" s="225"/>
      <c r="C17" s="227"/>
      <c r="D17" s="227"/>
      <c r="E17" s="227"/>
      <c r="F17" s="227"/>
      <c r="G17" s="227"/>
      <c r="H17" s="227"/>
      <c r="I17" s="227"/>
      <c r="J17" s="228"/>
    </row>
    <row r="18" spans="1:10" ht="36" customHeight="1" x14ac:dyDescent="0.25">
      <c r="A18" s="338" t="s">
        <v>19</v>
      </c>
      <c r="B18" s="339"/>
      <c r="C18" s="339"/>
      <c r="D18" s="19"/>
      <c r="E18" s="19"/>
      <c r="F18" s="19"/>
      <c r="G18" s="19"/>
      <c r="H18" s="19"/>
      <c r="I18" s="19"/>
      <c r="J18" s="20"/>
    </row>
    <row r="19" spans="1:10" ht="36" customHeight="1" x14ac:dyDescent="0.25">
      <c r="A19" s="340" t="s">
        <v>20</v>
      </c>
      <c r="B19" s="341"/>
      <c r="C19" s="84">
        <v>0</v>
      </c>
      <c r="D19" s="45">
        <v>1</v>
      </c>
      <c r="E19" s="45">
        <v>1</v>
      </c>
      <c r="F19" s="45">
        <v>2</v>
      </c>
      <c r="G19" s="45">
        <v>1</v>
      </c>
      <c r="H19" s="45">
        <v>0</v>
      </c>
      <c r="I19" s="45">
        <v>1</v>
      </c>
      <c r="J19" s="46">
        <f>SUM(C19:I19)</f>
        <v>6</v>
      </c>
    </row>
    <row r="20" spans="1:10" ht="36" customHeight="1" thickBot="1" x14ac:dyDescent="0.3">
      <c r="A20" s="342" t="s">
        <v>119</v>
      </c>
      <c r="B20" s="343"/>
      <c r="C20" s="47">
        <v>1</v>
      </c>
      <c r="D20" s="48">
        <v>1</v>
      </c>
      <c r="E20" s="48">
        <v>1</v>
      </c>
      <c r="F20" s="48">
        <v>2</v>
      </c>
      <c r="G20" s="48">
        <v>1</v>
      </c>
      <c r="H20" s="48">
        <v>0</v>
      </c>
      <c r="I20" s="49">
        <v>1</v>
      </c>
      <c r="J20" s="50">
        <f>SUM(C20:I20)</f>
        <v>7</v>
      </c>
    </row>
    <row r="21" spans="1:10" ht="31.5" customHeight="1" x14ac:dyDescent="0.25">
      <c r="A21" s="1" t="s">
        <v>21</v>
      </c>
      <c r="B21" s="162"/>
      <c r="C21" s="2"/>
      <c r="D21" s="2"/>
      <c r="E21" s="2"/>
      <c r="F21" s="2"/>
      <c r="G21" s="2"/>
      <c r="H21" s="2"/>
      <c r="I21" s="2"/>
      <c r="J21" s="2"/>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4E91-3580-4629-BFDC-1B978A2CDEE5}">
  <sheetPr>
    <tabColor rgb="FF00FF00"/>
    <pageSetUpPr fitToPage="1"/>
  </sheetPr>
  <dimension ref="A1:J34"/>
  <sheetViews>
    <sheetView zoomScale="62" zoomScaleNormal="62" workbookViewId="0">
      <selection sqref="A1:J1"/>
    </sheetView>
  </sheetViews>
  <sheetFormatPr baseColWidth="10" defaultRowHeight="15" x14ac:dyDescent="0.25"/>
  <cols>
    <col min="1" max="1" width="54.5703125" style="146" customWidth="1"/>
    <col min="2" max="2" width="17.28515625" style="146" customWidth="1"/>
    <col min="3" max="10" width="26.140625" style="146" customWidth="1"/>
    <col min="11" max="16384" width="11.42578125" style="146"/>
  </cols>
  <sheetData>
    <row r="1" spans="1:10" ht="57" customHeight="1" x14ac:dyDescent="0.25">
      <c r="A1" s="421" t="s">
        <v>131</v>
      </c>
      <c r="B1" s="421"/>
      <c r="C1" s="421"/>
      <c r="D1" s="421"/>
      <c r="E1" s="421"/>
      <c r="F1" s="421"/>
      <c r="G1" s="421"/>
      <c r="H1" s="421"/>
      <c r="I1" s="421"/>
      <c r="J1" s="421"/>
    </row>
    <row r="2" spans="1:10" ht="42" customHeight="1" thickBot="1" x14ac:dyDescent="0.3">
      <c r="A2" s="421" t="s">
        <v>150</v>
      </c>
      <c r="B2" s="421"/>
      <c r="C2" s="422"/>
      <c r="D2" s="422"/>
      <c r="E2" s="422"/>
      <c r="F2" s="422"/>
      <c r="G2" s="422"/>
      <c r="H2" s="422"/>
      <c r="I2" s="422"/>
      <c r="J2" s="422"/>
    </row>
    <row r="3" spans="1:10" ht="51.75" customHeight="1" thickBot="1" x14ac:dyDescent="0.3">
      <c r="A3" s="385" t="s">
        <v>62</v>
      </c>
      <c r="B3" s="423"/>
      <c r="C3" s="351" t="s">
        <v>1</v>
      </c>
      <c r="D3" s="333"/>
      <c r="E3" s="333"/>
      <c r="F3" s="333"/>
      <c r="G3" s="333"/>
      <c r="H3" s="333"/>
      <c r="I3" s="333"/>
      <c r="J3" s="334"/>
    </row>
    <row r="4" spans="1:10" ht="57.75" customHeight="1" thickBot="1" x14ac:dyDescent="0.3">
      <c r="A4" s="389"/>
      <c r="B4" s="424"/>
      <c r="C4" s="229" t="s">
        <v>2</v>
      </c>
      <c r="D4" s="231" t="s">
        <v>151</v>
      </c>
      <c r="E4" s="231" t="s">
        <v>4</v>
      </c>
      <c r="F4" s="230" t="s">
        <v>5</v>
      </c>
      <c r="G4" s="230" t="s">
        <v>6</v>
      </c>
      <c r="H4" s="231" t="s">
        <v>7</v>
      </c>
      <c r="I4" s="232" t="s">
        <v>8</v>
      </c>
      <c r="J4" s="233" t="s">
        <v>9</v>
      </c>
    </row>
    <row r="5" spans="1:10" ht="31.5" customHeight="1" x14ac:dyDescent="0.25">
      <c r="A5" s="425" t="s">
        <v>63</v>
      </c>
      <c r="B5" s="234" t="s">
        <v>17</v>
      </c>
      <c r="C5" s="235">
        <v>26</v>
      </c>
      <c r="D5" s="236">
        <v>46</v>
      </c>
      <c r="E5" s="236">
        <v>12</v>
      </c>
      <c r="F5" s="236">
        <v>15</v>
      </c>
      <c r="G5" s="236">
        <v>65</v>
      </c>
      <c r="H5" s="236" t="s">
        <v>13</v>
      </c>
      <c r="I5" s="237">
        <v>15</v>
      </c>
      <c r="J5" s="238">
        <f>SUM(C5:I5)</f>
        <v>179</v>
      </c>
    </row>
    <row r="6" spans="1:10" ht="31.5" customHeight="1" x14ac:dyDescent="0.25">
      <c r="A6" s="419"/>
      <c r="B6" s="239" t="s">
        <v>23</v>
      </c>
      <c r="C6" s="240">
        <f t="shared" ref="C6:J20" si="0">C5/C$21</f>
        <v>5.7142857142857141E-2</v>
      </c>
      <c r="D6" s="241">
        <f t="shared" si="0"/>
        <v>5.9817945383615082E-2</v>
      </c>
      <c r="E6" s="241">
        <f t="shared" si="0"/>
        <v>2.6490066225165563E-2</v>
      </c>
      <c r="F6" s="241">
        <f t="shared" si="0"/>
        <v>3.2967032967032968E-2</v>
      </c>
      <c r="G6" s="241">
        <f t="shared" si="0"/>
        <v>6.7567567567567571E-2</v>
      </c>
      <c r="H6" s="241" t="s">
        <v>14</v>
      </c>
      <c r="I6" s="242">
        <f t="shared" si="0"/>
        <v>2.8037383177570093E-2</v>
      </c>
      <c r="J6" s="243">
        <f t="shared" si="0"/>
        <v>4.9324882887847893E-2</v>
      </c>
    </row>
    <row r="7" spans="1:10" ht="25.5" customHeight="1" x14ac:dyDescent="0.25">
      <c r="A7" s="375" t="s">
        <v>64</v>
      </c>
      <c r="B7" s="244" t="s">
        <v>17</v>
      </c>
      <c r="C7" s="245">
        <v>59</v>
      </c>
      <c r="D7" s="246">
        <v>80</v>
      </c>
      <c r="E7" s="246">
        <v>63</v>
      </c>
      <c r="F7" s="246">
        <v>57</v>
      </c>
      <c r="G7" s="246">
        <v>128</v>
      </c>
      <c r="H7" s="246" t="s">
        <v>13</v>
      </c>
      <c r="I7" s="247">
        <v>29</v>
      </c>
      <c r="J7" s="248">
        <f t="shared" ref="J7" si="1">SUM(C7:I7)</f>
        <v>416</v>
      </c>
    </row>
    <row r="8" spans="1:10" ht="25.5" customHeight="1" x14ac:dyDescent="0.25">
      <c r="A8" s="419"/>
      <c r="B8" s="239" t="s">
        <v>23</v>
      </c>
      <c r="C8" s="240">
        <f t="shared" ref="C8:J8" si="2">C7/C$21</f>
        <v>0.12967032967032968</v>
      </c>
      <c r="D8" s="241">
        <f t="shared" si="2"/>
        <v>0.10403120936280884</v>
      </c>
      <c r="E8" s="241">
        <f t="shared" si="0"/>
        <v>0.13907284768211919</v>
      </c>
      <c r="F8" s="241">
        <f t="shared" si="0"/>
        <v>0.12527472527472527</v>
      </c>
      <c r="G8" s="241">
        <f t="shared" si="2"/>
        <v>0.13305613305613306</v>
      </c>
      <c r="H8" s="241" t="s">
        <v>14</v>
      </c>
      <c r="I8" s="242">
        <f t="shared" si="2"/>
        <v>5.4205607476635512E-2</v>
      </c>
      <c r="J8" s="243">
        <f t="shared" si="2"/>
        <v>0.11463213006337834</v>
      </c>
    </row>
    <row r="9" spans="1:10" ht="33.75" customHeight="1" x14ac:dyDescent="0.25">
      <c r="A9" s="375" t="s">
        <v>65</v>
      </c>
      <c r="B9" s="244" t="s">
        <v>17</v>
      </c>
      <c r="C9" s="245">
        <v>147</v>
      </c>
      <c r="D9" s="246">
        <v>289</v>
      </c>
      <c r="E9" s="246">
        <v>167</v>
      </c>
      <c r="F9" s="246">
        <v>124</v>
      </c>
      <c r="G9" s="246">
        <v>277</v>
      </c>
      <c r="H9" s="246" t="s">
        <v>13</v>
      </c>
      <c r="I9" s="247">
        <v>165</v>
      </c>
      <c r="J9" s="248">
        <f t="shared" ref="J9" si="3">SUM(C9:I9)</f>
        <v>1169</v>
      </c>
    </row>
    <row r="10" spans="1:10" ht="33.75" customHeight="1" x14ac:dyDescent="0.25">
      <c r="A10" s="419"/>
      <c r="B10" s="239" t="s">
        <v>23</v>
      </c>
      <c r="C10" s="240">
        <f t="shared" ref="C10:J10" si="4">C9/C$21</f>
        <v>0.32307692307692309</v>
      </c>
      <c r="D10" s="241">
        <f t="shared" si="4"/>
        <v>0.37581274382314694</v>
      </c>
      <c r="E10" s="241">
        <f t="shared" si="0"/>
        <v>0.36865342163355408</v>
      </c>
      <c r="F10" s="241">
        <f t="shared" si="0"/>
        <v>0.2725274725274725</v>
      </c>
      <c r="G10" s="249">
        <f t="shared" si="4"/>
        <v>0.28794178794178793</v>
      </c>
      <c r="H10" s="241" t="s">
        <v>14</v>
      </c>
      <c r="I10" s="242">
        <f t="shared" si="4"/>
        <v>0.30841121495327101</v>
      </c>
      <c r="J10" s="243">
        <f t="shared" si="4"/>
        <v>0.32212730779829152</v>
      </c>
    </row>
    <row r="11" spans="1:10" ht="25.5" customHeight="1" x14ac:dyDescent="0.25">
      <c r="A11" s="375" t="s">
        <v>66</v>
      </c>
      <c r="B11" s="244" t="s">
        <v>17</v>
      </c>
      <c r="C11" s="245">
        <v>48</v>
      </c>
      <c r="D11" s="246">
        <v>72</v>
      </c>
      <c r="E11" s="246">
        <v>95</v>
      </c>
      <c r="F11" s="246">
        <v>52</v>
      </c>
      <c r="G11" s="246">
        <v>89</v>
      </c>
      <c r="H11" s="246" t="s">
        <v>13</v>
      </c>
      <c r="I11" s="247">
        <v>43</v>
      </c>
      <c r="J11" s="248">
        <f t="shared" ref="J11" si="5">SUM(C11:I11)</f>
        <v>399</v>
      </c>
    </row>
    <row r="12" spans="1:10" ht="25.5" customHeight="1" x14ac:dyDescent="0.25">
      <c r="A12" s="419"/>
      <c r="B12" s="239" t="s">
        <v>23</v>
      </c>
      <c r="C12" s="240">
        <f t="shared" ref="C12:J12" si="6">C11/C$21</f>
        <v>0.10549450549450549</v>
      </c>
      <c r="D12" s="241">
        <f t="shared" si="6"/>
        <v>9.3628088426527964E-2</v>
      </c>
      <c r="E12" s="241">
        <f t="shared" si="0"/>
        <v>0.20971302428256069</v>
      </c>
      <c r="F12" s="241">
        <f t="shared" si="0"/>
        <v>0.11428571428571428</v>
      </c>
      <c r="G12" s="241">
        <f t="shared" si="0"/>
        <v>9.2515592515592521E-2</v>
      </c>
      <c r="H12" s="241" t="s">
        <v>14</v>
      </c>
      <c r="I12" s="242">
        <f t="shared" si="6"/>
        <v>8.0373831775700941E-2</v>
      </c>
      <c r="J12" s="243">
        <f t="shared" si="6"/>
        <v>0.1099476439790576</v>
      </c>
    </row>
    <row r="13" spans="1:10" ht="25.5" customHeight="1" x14ac:dyDescent="0.25">
      <c r="A13" s="375" t="s">
        <v>67</v>
      </c>
      <c r="B13" s="244" t="s">
        <v>17</v>
      </c>
      <c r="C13" s="245">
        <v>42</v>
      </c>
      <c r="D13" s="246">
        <v>0</v>
      </c>
      <c r="E13" s="246">
        <v>10</v>
      </c>
      <c r="F13" s="246">
        <v>11</v>
      </c>
      <c r="G13" s="246">
        <v>113</v>
      </c>
      <c r="H13" s="246" t="s">
        <v>13</v>
      </c>
      <c r="I13" s="247">
        <v>29</v>
      </c>
      <c r="J13" s="248">
        <f t="shared" ref="J13" si="7">SUM(C13:I13)</f>
        <v>205</v>
      </c>
    </row>
    <row r="14" spans="1:10" ht="25.5" customHeight="1" x14ac:dyDescent="0.25">
      <c r="A14" s="419"/>
      <c r="B14" s="239" t="s">
        <v>23</v>
      </c>
      <c r="C14" s="240">
        <f t="shared" ref="C14:J14" si="8">C13/C$21</f>
        <v>9.2307692307692313E-2</v>
      </c>
      <c r="D14" s="241">
        <f t="shared" si="8"/>
        <v>0</v>
      </c>
      <c r="E14" s="241">
        <f t="shared" si="0"/>
        <v>2.2075055187637971E-2</v>
      </c>
      <c r="F14" s="241">
        <f t="shared" si="0"/>
        <v>2.4175824175824177E-2</v>
      </c>
      <c r="G14" s="241">
        <f t="shared" si="8"/>
        <v>0.11746361746361747</v>
      </c>
      <c r="H14" s="241" t="s">
        <v>14</v>
      </c>
      <c r="I14" s="242">
        <f t="shared" si="8"/>
        <v>5.4205607476635512E-2</v>
      </c>
      <c r="J14" s="243">
        <f t="shared" si="8"/>
        <v>5.648939101680904E-2</v>
      </c>
    </row>
    <row r="15" spans="1:10" ht="25.5" customHeight="1" x14ac:dyDescent="0.25">
      <c r="A15" s="375" t="s">
        <v>68</v>
      </c>
      <c r="B15" s="244" t="s">
        <v>17</v>
      </c>
      <c r="C15" s="245">
        <v>14</v>
      </c>
      <c r="D15" s="246">
        <v>14</v>
      </c>
      <c r="E15" s="246">
        <v>8</v>
      </c>
      <c r="F15" s="246">
        <v>21</v>
      </c>
      <c r="G15" s="246">
        <v>49</v>
      </c>
      <c r="H15" s="246" t="s">
        <v>13</v>
      </c>
      <c r="I15" s="247">
        <v>19</v>
      </c>
      <c r="J15" s="248">
        <f t="shared" ref="J15" si="9">SUM(C15:I15)</f>
        <v>125</v>
      </c>
    </row>
    <row r="16" spans="1:10" ht="25.5" customHeight="1" x14ac:dyDescent="0.25">
      <c r="A16" s="419"/>
      <c r="B16" s="239" t="s">
        <v>23</v>
      </c>
      <c r="C16" s="240">
        <f t="shared" ref="C16:J16" si="10">C15/C$21</f>
        <v>3.0769230769230771E-2</v>
      </c>
      <c r="D16" s="241">
        <f t="shared" si="10"/>
        <v>1.8205461638491547E-2</v>
      </c>
      <c r="E16" s="241">
        <f t="shared" si="0"/>
        <v>1.7660044150110375E-2</v>
      </c>
      <c r="F16" s="241">
        <f t="shared" si="0"/>
        <v>4.6153846153846156E-2</v>
      </c>
      <c r="G16" s="241">
        <f t="shared" si="10"/>
        <v>5.0935550935550938E-2</v>
      </c>
      <c r="H16" s="241" t="s">
        <v>14</v>
      </c>
      <c r="I16" s="242">
        <f t="shared" si="10"/>
        <v>3.5514018691588788E-2</v>
      </c>
      <c r="J16" s="243">
        <f t="shared" si="10"/>
        <v>3.4444750620005508E-2</v>
      </c>
    </row>
    <row r="17" spans="1:10" ht="25.5" customHeight="1" x14ac:dyDescent="0.25">
      <c r="A17" s="420" t="s">
        <v>134</v>
      </c>
      <c r="B17" s="244" t="s">
        <v>17</v>
      </c>
      <c r="C17" s="245">
        <v>0</v>
      </c>
      <c r="D17" s="246">
        <v>42</v>
      </c>
      <c r="E17" s="246">
        <v>0</v>
      </c>
      <c r="F17" s="246">
        <v>17</v>
      </c>
      <c r="G17" s="246">
        <v>0</v>
      </c>
      <c r="H17" s="246" t="s">
        <v>13</v>
      </c>
      <c r="I17" s="247">
        <v>0</v>
      </c>
      <c r="J17" s="248">
        <f t="shared" ref="J17" si="11">SUM(C17:I17)</f>
        <v>59</v>
      </c>
    </row>
    <row r="18" spans="1:10" ht="25.5" customHeight="1" x14ac:dyDescent="0.25">
      <c r="A18" s="419"/>
      <c r="B18" s="239" t="s">
        <v>23</v>
      </c>
      <c r="C18" s="240">
        <f t="shared" ref="C18:J18" si="12">C17/C$21</f>
        <v>0</v>
      </c>
      <c r="D18" s="241">
        <f t="shared" si="12"/>
        <v>5.4616384915474644E-2</v>
      </c>
      <c r="E18" s="241">
        <f t="shared" si="0"/>
        <v>0</v>
      </c>
      <c r="F18" s="241">
        <f t="shared" si="0"/>
        <v>3.7362637362637362E-2</v>
      </c>
      <c r="G18" s="241">
        <f t="shared" si="12"/>
        <v>0</v>
      </c>
      <c r="H18" s="241" t="s">
        <v>14</v>
      </c>
      <c r="I18" s="242">
        <f t="shared" si="12"/>
        <v>0</v>
      </c>
      <c r="J18" s="243">
        <f t="shared" si="12"/>
        <v>1.6257922292642602E-2</v>
      </c>
    </row>
    <row r="19" spans="1:10" ht="25.5" customHeight="1" x14ac:dyDescent="0.25">
      <c r="A19" s="420" t="s">
        <v>69</v>
      </c>
      <c r="B19" s="244" t="s">
        <v>17</v>
      </c>
      <c r="C19" s="245">
        <v>119</v>
      </c>
      <c r="D19" s="246">
        <v>226</v>
      </c>
      <c r="E19" s="246">
        <v>98</v>
      </c>
      <c r="F19" s="246">
        <v>158</v>
      </c>
      <c r="G19" s="246">
        <v>241</v>
      </c>
      <c r="H19" s="246" t="s">
        <v>13</v>
      </c>
      <c r="I19" s="247">
        <v>235</v>
      </c>
      <c r="J19" s="248">
        <f t="shared" ref="J19" si="13">SUM(C19:I19)</f>
        <v>1077</v>
      </c>
    </row>
    <row r="20" spans="1:10" ht="25.5" customHeight="1" thickBot="1" x14ac:dyDescent="0.3">
      <c r="A20" s="420"/>
      <c r="B20" s="244" t="s">
        <v>23</v>
      </c>
      <c r="C20" s="250">
        <f t="shared" ref="C20:J20" si="14">C19/C$21</f>
        <v>0.26153846153846155</v>
      </c>
      <c r="D20" s="251">
        <f t="shared" si="14"/>
        <v>0.29388816644993498</v>
      </c>
      <c r="E20" s="251">
        <f t="shared" si="0"/>
        <v>0.21633554083885209</v>
      </c>
      <c r="F20" s="251">
        <f t="shared" si="0"/>
        <v>0.34725274725274724</v>
      </c>
      <c r="G20" s="251">
        <f t="shared" si="14"/>
        <v>0.25051975051975051</v>
      </c>
      <c r="H20" s="251" t="s">
        <v>14</v>
      </c>
      <c r="I20" s="252">
        <f t="shared" si="14"/>
        <v>0.43925233644859812</v>
      </c>
      <c r="J20" s="253">
        <f t="shared" si="14"/>
        <v>0.29677597134196748</v>
      </c>
    </row>
    <row r="21" spans="1:10" ht="30.75" customHeight="1" x14ac:dyDescent="0.25">
      <c r="A21" s="395" t="s">
        <v>70</v>
      </c>
      <c r="B21" s="254" t="s">
        <v>17</v>
      </c>
      <c r="C21" s="175">
        <f t="shared" ref="C21:J21" si="15">C5+C7+C9+C11+C13+C15+C17+C19</f>
        <v>455</v>
      </c>
      <c r="D21" s="176">
        <f t="shared" si="15"/>
        <v>769</v>
      </c>
      <c r="E21" s="176">
        <f t="shared" si="15"/>
        <v>453</v>
      </c>
      <c r="F21" s="176">
        <f t="shared" si="15"/>
        <v>455</v>
      </c>
      <c r="G21" s="176">
        <f t="shared" si="15"/>
        <v>962</v>
      </c>
      <c r="H21" s="176" t="s">
        <v>13</v>
      </c>
      <c r="I21" s="177">
        <f t="shared" si="15"/>
        <v>535</v>
      </c>
      <c r="J21" s="217">
        <f t="shared" si="15"/>
        <v>3629</v>
      </c>
    </row>
    <row r="22" spans="1:10" ht="30.75" customHeight="1" thickBot="1" x14ac:dyDescent="0.3">
      <c r="A22" s="396"/>
      <c r="B22" s="255" t="s">
        <v>23</v>
      </c>
      <c r="C22" s="92">
        <f t="shared" ref="C22:I22" si="16">C21/C$21</f>
        <v>1</v>
      </c>
      <c r="D22" s="34">
        <f t="shared" si="16"/>
        <v>1</v>
      </c>
      <c r="E22" s="34">
        <f t="shared" si="16"/>
        <v>1</v>
      </c>
      <c r="F22" s="34">
        <f t="shared" si="16"/>
        <v>1</v>
      </c>
      <c r="G22" s="34">
        <f t="shared" si="16"/>
        <v>1</v>
      </c>
      <c r="H22" s="34" t="s">
        <v>14</v>
      </c>
      <c r="I22" s="36">
        <f t="shared" si="16"/>
        <v>1</v>
      </c>
      <c r="J22" s="121">
        <f>J21/J$21</f>
        <v>1</v>
      </c>
    </row>
    <row r="23" spans="1:10" ht="36" customHeight="1" thickBot="1" x14ac:dyDescent="0.3">
      <c r="A23" s="122"/>
      <c r="B23" s="123"/>
      <c r="C23" s="94"/>
      <c r="D23" s="94"/>
      <c r="E23" s="94"/>
      <c r="F23" s="94"/>
      <c r="G23" s="94"/>
      <c r="H23" s="94"/>
      <c r="I23" s="94"/>
      <c r="J23" s="94"/>
    </row>
    <row r="24" spans="1:10" ht="57" customHeight="1" x14ac:dyDescent="0.25">
      <c r="A24" s="218" t="s">
        <v>71</v>
      </c>
      <c r="B24" s="256" t="s">
        <v>17</v>
      </c>
      <c r="C24" s="257">
        <v>386</v>
      </c>
      <c r="D24" s="258">
        <v>86</v>
      </c>
      <c r="E24" s="258">
        <v>39</v>
      </c>
      <c r="F24" s="258">
        <v>11</v>
      </c>
      <c r="G24" s="258">
        <v>972</v>
      </c>
      <c r="H24" s="258" t="s">
        <v>13</v>
      </c>
      <c r="I24" s="259">
        <v>122</v>
      </c>
      <c r="J24" s="260">
        <f>SUM(C24:I24)</f>
        <v>1616</v>
      </c>
    </row>
    <row r="25" spans="1:10" ht="55.5" customHeight="1" thickBot="1" x14ac:dyDescent="0.3">
      <c r="A25" s="261" t="s">
        <v>55</v>
      </c>
      <c r="B25" s="262" t="s">
        <v>17</v>
      </c>
      <c r="C25" s="263">
        <f t="shared" ref="C25:J25" si="17">C26-C21-C24</f>
        <v>0</v>
      </c>
      <c r="D25" s="264">
        <f t="shared" si="17"/>
        <v>0</v>
      </c>
      <c r="E25" s="264">
        <f t="shared" si="17"/>
        <v>0</v>
      </c>
      <c r="F25" s="264">
        <f t="shared" si="17"/>
        <v>0</v>
      </c>
      <c r="G25" s="264">
        <f t="shared" si="17"/>
        <v>0</v>
      </c>
      <c r="H25" s="264" t="str">
        <f>H26</f>
        <v>nd</v>
      </c>
      <c r="I25" s="265">
        <f t="shared" si="17"/>
        <v>0</v>
      </c>
      <c r="J25" s="266">
        <f t="shared" si="17"/>
        <v>0</v>
      </c>
    </row>
    <row r="26" spans="1:10" ht="54.75" customHeight="1" thickBot="1" x14ac:dyDescent="0.3">
      <c r="A26" s="267" t="s">
        <v>18</v>
      </c>
      <c r="B26" s="268" t="s">
        <v>17</v>
      </c>
      <c r="C26" s="263">
        <v>841</v>
      </c>
      <c r="D26" s="264">
        <v>855</v>
      </c>
      <c r="E26" s="264">
        <v>492</v>
      </c>
      <c r="F26" s="264">
        <v>466</v>
      </c>
      <c r="G26" s="264">
        <v>1934</v>
      </c>
      <c r="H26" s="264" t="s">
        <v>13</v>
      </c>
      <c r="I26" s="265">
        <v>657</v>
      </c>
      <c r="J26" s="266">
        <f>SUM(C26:I26)</f>
        <v>5245</v>
      </c>
    </row>
    <row r="27" spans="1:10" ht="54.75" customHeight="1" thickBot="1" x14ac:dyDescent="0.3">
      <c r="A27" s="135"/>
      <c r="B27" s="122"/>
      <c r="C27" s="136"/>
      <c r="D27" s="136"/>
      <c r="E27" s="136"/>
      <c r="F27" s="136"/>
      <c r="G27" s="136"/>
      <c r="H27" s="136"/>
      <c r="I27" s="136"/>
      <c r="J27" s="137"/>
    </row>
    <row r="28" spans="1:10" ht="36.75" customHeight="1" x14ac:dyDescent="0.25">
      <c r="A28" s="412" t="s">
        <v>19</v>
      </c>
      <c r="B28" s="413"/>
      <c r="C28" s="413"/>
      <c r="D28" s="19"/>
      <c r="E28" s="19"/>
      <c r="F28" s="19"/>
      <c r="G28" s="19"/>
      <c r="H28" s="19"/>
      <c r="I28" s="19"/>
      <c r="J28" s="138"/>
    </row>
    <row r="29" spans="1:10" ht="36.75" customHeight="1" x14ac:dyDescent="0.25">
      <c r="A29" s="414" t="s">
        <v>20</v>
      </c>
      <c r="B29" s="415"/>
      <c r="C29" s="269">
        <v>1</v>
      </c>
      <c r="D29" s="270">
        <v>1</v>
      </c>
      <c r="E29" s="270">
        <v>1</v>
      </c>
      <c r="F29" s="270">
        <v>2</v>
      </c>
      <c r="G29" s="270">
        <v>1</v>
      </c>
      <c r="H29" s="270">
        <v>0</v>
      </c>
      <c r="I29" s="270">
        <v>1</v>
      </c>
      <c r="J29" s="271">
        <f>SUM(C29:I29)</f>
        <v>7</v>
      </c>
    </row>
    <row r="30" spans="1:10" ht="36.75" customHeight="1" thickBot="1" x14ac:dyDescent="0.3">
      <c r="A30" s="416" t="s">
        <v>119</v>
      </c>
      <c r="B30" s="417"/>
      <c r="C30" s="273">
        <v>1</v>
      </c>
      <c r="D30" s="274">
        <v>1</v>
      </c>
      <c r="E30" s="274">
        <v>1</v>
      </c>
      <c r="F30" s="274">
        <v>2</v>
      </c>
      <c r="G30" s="274">
        <v>1</v>
      </c>
      <c r="H30" s="274">
        <v>0</v>
      </c>
      <c r="I30" s="275">
        <v>1</v>
      </c>
      <c r="J30" s="276">
        <f>SUM(C30:I30)</f>
        <v>7</v>
      </c>
    </row>
    <row r="31" spans="1:10" ht="31.5" customHeight="1" x14ac:dyDescent="0.25">
      <c r="A31" s="277" t="s">
        <v>21</v>
      </c>
      <c r="B31" s="122"/>
      <c r="C31" s="101"/>
      <c r="D31" s="101"/>
      <c r="E31" s="101"/>
      <c r="F31" s="101"/>
      <c r="G31" s="101"/>
      <c r="H31" s="101"/>
      <c r="I31" s="101"/>
      <c r="J31" s="101"/>
    </row>
    <row r="32" spans="1:10" ht="38.25" customHeight="1" x14ac:dyDescent="0.25">
      <c r="A32" s="418" t="s">
        <v>72</v>
      </c>
      <c r="B32" s="418"/>
      <c r="C32" s="418"/>
      <c r="D32" s="418"/>
      <c r="E32" s="418"/>
      <c r="F32" s="418"/>
      <c r="G32" s="418"/>
      <c r="H32" s="418"/>
      <c r="I32" s="418"/>
      <c r="J32" s="418"/>
    </row>
    <row r="33" spans="1:4" ht="28.5" customHeight="1" x14ac:dyDescent="0.25">
      <c r="A33" s="350" t="s">
        <v>152</v>
      </c>
      <c r="B33" s="350"/>
      <c r="C33" s="350"/>
      <c r="D33" s="350"/>
    </row>
    <row r="34" spans="1:4" ht="43.9" customHeight="1" x14ac:dyDescent="0.25"/>
  </sheetData>
  <mergeCells count="18">
    <mergeCell ref="A21:A22"/>
    <mergeCell ref="A28:C28"/>
    <mergeCell ref="A29:B29"/>
    <mergeCell ref="A30:B30"/>
    <mergeCell ref="A32:J32"/>
    <mergeCell ref="A33:D33"/>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64"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A8C1-211F-4381-99E1-4654BCC470DA}">
  <sheetPr>
    <tabColor rgb="FF00FF00"/>
    <pageSetUpPr fitToPage="1"/>
  </sheetPr>
  <dimension ref="A1:J35"/>
  <sheetViews>
    <sheetView zoomScale="59" zoomScaleNormal="59" workbookViewId="0">
      <selection sqref="A1:J1"/>
    </sheetView>
  </sheetViews>
  <sheetFormatPr baseColWidth="10" defaultRowHeight="15" x14ac:dyDescent="0.25"/>
  <cols>
    <col min="1" max="1" width="57.85546875" customWidth="1"/>
    <col min="2" max="2" width="10.140625" customWidth="1"/>
    <col min="3" max="4" width="22.5703125" customWidth="1"/>
    <col min="5" max="5" width="27.5703125" customWidth="1"/>
    <col min="6" max="10" width="22.5703125" customWidth="1"/>
  </cols>
  <sheetData>
    <row r="1" spans="1:10" ht="34.5" customHeight="1" x14ac:dyDescent="0.25">
      <c r="A1" s="388" t="s">
        <v>132</v>
      </c>
      <c r="B1" s="388"/>
      <c r="C1" s="388"/>
      <c r="D1" s="388"/>
      <c r="E1" s="388"/>
      <c r="F1" s="388"/>
      <c r="G1" s="388"/>
      <c r="H1" s="388"/>
      <c r="I1" s="388"/>
      <c r="J1" s="388"/>
    </row>
    <row r="2" spans="1:10" ht="57" customHeight="1" thickBot="1" x14ac:dyDescent="0.3">
      <c r="A2" s="388" t="s">
        <v>153</v>
      </c>
      <c r="B2" s="388"/>
      <c r="C2" s="390"/>
      <c r="D2" s="390"/>
      <c r="E2" s="390"/>
      <c r="F2" s="390"/>
      <c r="G2" s="390"/>
      <c r="H2" s="390"/>
      <c r="I2" s="390"/>
      <c r="J2" s="390"/>
    </row>
    <row r="3" spans="1:10" ht="51.75" customHeight="1" thickBot="1" x14ac:dyDescent="0.3">
      <c r="A3" s="329" t="s">
        <v>73</v>
      </c>
      <c r="B3" s="330"/>
      <c r="C3" s="351" t="s">
        <v>1</v>
      </c>
      <c r="D3" s="333"/>
      <c r="E3" s="333"/>
      <c r="F3" s="333"/>
      <c r="G3" s="333"/>
      <c r="H3" s="333"/>
      <c r="I3" s="333"/>
      <c r="J3" s="334"/>
    </row>
    <row r="4" spans="1:10" ht="70.5" customHeight="1" thickBot="1" x14ac:dyDescent="0.3">
      <c r="A4" s="331"/>
      <c r="B4" s="332"/>
      <c r="C4" s="278" t="s">
        <v>139</v>
      </c>
      <c r="D4" s="103" t="s">
        <v>3</v>
      </c>
      <c r="E4" s="104" t="s">
        <v>4</v>
      </c>
      <c r="F4" s="103" t="s">
        <v>5</v>
      </c>
      <c r="G4" s="103" t="s">
        <v>6</v>
      </c>
      <c r="H4" s="104" t="s">
        <v>7</v>
      </c>
      <c r="I4" s="105" t="s">
        <v>8</v>
      </c>
      <c r="J4" s="106" t="s">
        <v>9</v>
      </c>
    </row>
    <row r="5" spans="1:10" ht="31.5" customHeight="1" x14ac:dyDescent="0.25">
      <c r="A5" s="427" t="s">
        <v>154</v>
      </c>
      <c r="B5" s="107" t="s">
        <v>10</v>
      </c>
      <c r="C5" s="163">
        <v>40</v>
      </c>
      <c r="D5" s="164" t="s">
        <v>13</v>
      </c>
      <c r="E5" s="164">
        <v>132</v>
      </c>
      <c r="F5" s="164">
        <v>49</v>
      </c>
      <c r="G5" s="164">
        <v>107</v>
      </c>
      <c r="H5" s="164" t="s">
        <v>13</v>
      </c>
      <c r="I5" s="165">
        <v>83</v>
      </c>
      <c r="J5" s="279">
        <f>SUM(C5:I5)</f>
        <v>411</v>
      </c>
    </row>
    <row r="6" spans="1:10" ht="31.5" customHeight="1" x14ac:dyDescent="0.25">
      <c r="A6" s="428"/>
      <c r="B6" s="167" t="s">
        <v>23</v>
      </c>
      <c r="C6" s="85">
        <f t="shared" ref="C6:J20" si="0">C5/C$23</f>
        <v>6.8493150684931503E-2</v>
      </c>
      <c r="D6" s="33" t="s">
        <v>14</v>
      </c>
      <c r="E6" s="33">
        <f t="shared" ref="E6" si="1">E5/E$23</f>
        <v>0.26883910386965376</v>
      </c>
      <c r="F6" s="33">
        <f t="shared" si="0"/>
        <v>0.10986547085201794</v>
      </c>
      <c r="G6" s="33">
        <f t="shared" si="0"/>
        <v>0.10439024390243902</v>
      </c>
      <c r="H6" s="33" t="s">
        <v>14</v>
      </c>
      <c r="I6" s="86">
        <f t="shared" si="0"/>
        <v>0.12691131498470948</v>
      </c>
      <c r="J6" s="87">
        <f t="shared" si="0"/>
        <v>0.12843750000000001</v>
      </c>
    </row>
    <row r="7" spans="1:10" ht="25.5" customHeight="1" x14ac:dyDescent="0.25">
      <c r="A7" s="426" t="s">
        <v>74</v>
      </c>
      <c r="B7" s="170" t="s">
        <v>17</v>
      </c>
      <c r="C7" s="114">
        <v>45</v>
      </c>
      <c r="D7" s="115" t="s">
        <v>13</v>
      </c>
      <c r="E7" s="115">
        <v>269</v>
      </c>
      <c r="F7" s="115">
        <v>132</v>
      </c>
      <c r="G7" s="115">
        <v>105</v>
      </c>
      <c r="H7" s="115" t="s">
        <v>13</v>
      </c>
      <c r="I7" s="171">
        <v>250</v>
      </c>
      <c r="J7" s="280">
        <f t="shared" ref="J7" si="2">SUM(C7:I7)</f>
        <v>801</v>
      </c>
    </row>
    <row r="8" spans="1:10" ht="25.5" customHeight="1" x14ac:dyDescent="0.25">
      <c r="A8" s="428"/>
      <c r="B8" s="167" t="s">
        <v>23</v>
      </c>
      <c r="C8" s="85">
        <f t="shared" ref="C8:J8" si="3">C7/C$23</f>
        <v>7.7054794520547948E-2</v>
      </c>
      <c r="D8" s="33" t="s">
        <v>14</v>
      </c>
      <c r="E8" s="33">
        <f t="shared" ref="E8" si="4">E7/E$23</f>
        <v>0.54786150712830961</v>
      </c>
      <c r="F8" s="33">
        <f t="shared" si="0"/>
        <v>0.29596412556053814</v>
      </c>
      <c r="G8" s="33">
        <f t="shared" si="3"/>
        <v>0.1024390243902439</v>
      </c>
      <c r="H8" s="33" t="s">
        <v>14</v>
      </c>
      <c r="I8" s="86">
        <f t="shared" si="3"/>
        <v>0.38226299694189603</v>
      </c>
      <c r="J8" s="87">
        <f t="shared" si="3"/>
        <v>0.25031249999999999</v>
      </c>
    </row>
    <row r="9" spans="1:10" ht="25.5" customHeight="1" x14ac:dyDescent="0.25">
      <c r="A9" s="426" t="s">
        <v>155</v>
      </c>
      <c r="B9" s="170" t="s">
        <v>17</v>
      </c>
      <c r="C9" s="114">
        <v>268</v>
      </c>
      <c r="D9" s="115" t="s">
        <v>13</v>
      </c>
      <c r="E9" s="115">
        <v>38</v>
      </c>
      <c r="F9" s="115">
        <v>28</v>
      </c>
      <c r="G9" s="115">
        <v>376</v>
      </c>
      <c r="H9" s="115" t="s">
        <v>13</v>
      </c>
      <c r="I9" s="171">
        <v>0</v>
      </c>
      <c r="J9" s="280">
        <f t="shared" ref="J9" si="5">SUM(C9:I9)</f>
        <v>710</v>
      </c>
    </row>
    <row r="10" spans="1:10" ht="25.5" customHeight="1" x14ac:dyDescent="0.25">
      <c r="A10" s="428"/>
      <c r="B10" s="167" t="s">
        <v>23</v>
      </c>
      <c r="C10" s="85">
        <f t="shared" ref="C10:J10" si="6">C9/C$23</f>
        <v>0.4589041095890411</v>
      </c>
      <c r="D10" s="33" t="s">
        <v>14</v>
      </c>
      <c r="E10" s="33">
        <f t="shared" ref="E10" si="7">E9/E$23</f>
        <v>7.7393075356415472E-2</v>
      </c>
      <c r="F10" s="33">
        <f t="shared" si="0"/>
        <v>6.2780269058295965E-2</v>
      </c>
      <c r="G10" s="33">
        <f t="shared" si="6"/>
        <v>0.36682926829268292</v>
      </c>
      <c r="H10" s="33" t="s">
        <v>14</v>
      </c>
      <c r="I10" s="86">
        <f t="shared" si="6"/>
        <v>0</v>
      </c>
      <c r="J10" s="87">
        <f t="shared" si="6"/>
        <v>0.22187499999999999</v>
      </c>
    </row>
    <row r="11" spans="1:10" ht="25.5" customHeight="1" x14ac:dyDescent="0.25">
      <c r="A11" s="426" t="s">
        <v>75</v>
      </c>
      <c r="B11" s="170" t="s">
        <v>17</v>
      </c>
      <c r="C11" s="114">
        <v>0</v>
      </c>
      <c r="D11" s="115" t="s">
        <v>13</v>
      </c>
      <c r="E11" s="115">
        <v>10</v>
      </c>
      <c r="F11" s="115">
        <v>1</v>
      </c>
      <c r="G11" s="115">
        <v>17</v>
      </c>
      <c r="H11" s="115" t="s">
        <v>13</v>
      </c>
      <c r="I11" s="171">
        <v>6</v>
      </c>
      <c r="J11" s="280">
        <f t="shared" ref="J11" si="8">SUM(C11:I11)</f>
        <v>34</v>
      </c>
    </row>
    <row r="12" spans="1:10" ht="25.5" customHeight="1" x14ac:dyDescent="0.25">
      <c r="A12" s="428"/>
      <c r="B12" s="167" t="s">
        <v>23</v>
      </c>
      <c r="C12" s="85">
        <f t="shared" ref="C12:J12" si="9">C11/C$23</f>
        <v>0</v>
      </c>
      <c r="D12" s="33" t="s">
        <v>14</v>
      </c>
      <c r="E12" s="33">
        <f t="shared" ref="E12" si="10">E11/E$23</f>
        <v>2.0366598778004074E-2</v>
      </c>
      <c r="F12" s="33">
        <f t="shared" si="0"/>
        <v>2.242152466367713E-3</v>
      </c>
      <c r="G12" s="33">
        <f t="shared" si="9"/>
        <v>1.6585365853658537E-2</v>
      </c>
      <c r="H12" s="33" t="s">
        <v>14</v>
      </c>
      <c r="I12" s="86">
        <f t="shared" si="9"/>
        <v>9.1743119266055051E-3</v>
      </c>
      <c r="J12" s="87">
        <f t="shared" si="9"/>
        <v>1.0625000000000001E-2</v>
      </c>
    </row>
    <row r="13" spans="1:10" ht="25.5" customHeight="1" x14ac:dyDescent="0.25">
      <c r="A13" s="426" t="s">
        <v>76</v>
      </c>
      <c r="B13" s="170" t="s">
        <v>17</v>
      </c>
      <c r="C13" s="114">
        <v>208</v>
      </c>
      <c r="D13" s="115" t="s">
        <v>13</v>
      </c>
      <c r="E13" s="115">
        <v>27</v>
      </c>
      <c r="F13" s="115">
        <v>220</v>
      </c>
      <c r="G13" s="115">
        <v>328</v>
      </c>
      <c r="H13" s="115" t="s">
        <v>13</v>
      </c>
      <c r="I13" s="171">
        <v>276</v>
      </c>
      <c r="J13" s="280">
        <f>SUM(C13:I13)</f>
        <v>1059</v>
      </c>
    </row>
    <row r="14" spans="1:10" ht="25.5" customHeight="1" x14ac:dyDescent="0.25">
      <c r="A14" s="428"/>
      <c r="B14" s="167" t="s">
        <v>23</v>
      </c>
      <c r="C14" s="85">
        <f t="shared" ref="C14:J14" si="11">C13/C$23</f>
        <v>0.35616438356164382</v>
      </c>
      <c r="D14" s="33" t="s">
        <v>14</v>
      </c>
      <c r="E14" s="33">
        <f t="shared" ref="E14" si="12">E13/E$23</f>
        <v>5.4989816700610997E-2</v>
      </c>
      <c r="F14" s="33">
        <f t="shared" si="0"/>
        <v>0.49327354260089684</v>
      </c>
      <c r="G14" s="33">
        <f t="shared" si="11"/>
        <v>0.32</v>
      </c>
      <c r="H14" s="33" t="s">
        <v>14</v>
      </c>
      <c r="I14" s="86">
        <f t="shared" si="11"/>
        <v>0.42201834862385323</v>
      </c>
      <c r="J14" s="87">
        <f t="shared" si="11"/>
        <v>0.3309375</v>
      </c>
    </row>
    <row r="15" spans="1:10" ht="25.5" customHeight="1" x14ac:dyDescent="0.25">
      <c r="A15" s="426" t="s">
        <v>77</v>
      </c>
      <c r="B15" s="170" t="s">
        <v>17</v>
      </c>
      <c r="C15" s="114">
        <v>6</v>
      </c>
      <c r="D15" s="115" t="s">
        <v>13</v>
      </c>
      <c r="E15" s="115">
        <v>0</v>
      </c>
      <c r="F15" s="115">
        <v>3</v>
      </c>
      <c r="G15" s="115">
        <v>11</v>
      </c>
      <c r="H15" s="115" t="s">
        <v>13</v>
      </c>
      <c r="I15" s="171">
        <v>18</v>
      </c>
      <c r="J15" s="280">
        <f t="shared" ref="J15" si="13">SUM(C15:I15)</f>
        <v>38</v>
      </c>
    </row>
    <row r="16" spans="1:10" ht="25.5" customHeight="1" x14ac:dyDescent="0.25">
      <c r="A16" s="428"/>
      <c r="B16" s="167" t="s">
        <v>23</v>
      </c>
      <c r="C16" s="85">
        <f t="shared" ref="C16:J16" si="14">C15/C$23</f>
        <v>1.0273972602739725E-2</v>
      </c>
      <c r="D16" s="33" t="s">
        <v>14</v>
      </c>
      <c r="E16" s="33">
        <f t="shared" ref="E16" si="15">E15/E$23</f>
        <v>0</v>
      </c>
      <c r="F16" s="33">
        <f t="shared" si="0"/>
        <v>6.7264573991031393E-3</v>
      </c>
      <c r="G16" s="33">
        <f t="shared" si="14"/>
        <v>1.0731707317073172E-2</v>
      </c>
      <c r="H16" s="33" t="s">
        <v>14</v>
      </c>
      <c r="I16" s="86">
        <f t="shared" si="14"/>
        <v>2.7522935779816515E-2</v>
      </c>
      <c r="J16" s="87">
        <f t="shared" si="14"/>
        <v>1.1875E-2</v>
      </c>
    </row>
    <row r="17" spans="1:10" ht="25.5" customHeight="1" x14ac:dyDescent="0.25">
      <c r="A17" s="426" t="s">
        <v>78</v>
      </c>
      <c r="B17" s="170" t="s">
        <v>17</v>
      </c>
      <c r="C17" s="114">
        <v>17</v>
      </c>
      <c r="D17" s="115" t="s">
        <v>13</v>
      </c>
      <c r="E17" s="115">
        <v>6</v>
      </c>
      <c r="F17" s="115">
        <v>10</v>
      </c>
      <c r="G17" s="115">
        <v>75</v>
      </c>
      <c r="H17" s="115" t="s">
        <v>13</v>
      </c>
      <c r="I17" s="171">
        <v>4</v>
      </c>
      <c r="J17" s="280">
        <f t="shared" ref="J17" si="16">SUM(C17:I17)</f>
        <v>112</v>
      </c>
    </row>
    <row r="18" spans="1:10" ht="25.5" customHeight="1" x14ac:dyDescent="0.25">
      <c r="A18" s="428"/>
      <c r="B18" s="167" t="s">
        <v>23</v>
      </c>
      <c r="C18" s="85">
        <f t="shared" ref="C18:J18" si="17">C17/C$23</f>
        <v>2.9109589041095889E-2</v>
      </c>
      <c r="D18" s="33" t="s">
        <v>14</v>
      </c>
      <c r="E18" s="33">
        <f t="shared" ref="E18" si="18">E17/E$23</f>
        <v>1.2219959266802444E-2</v>
      </c>
      <c r="F18" s="33">
        <f t="shared" si="0"/>
        <v>2.2421524663677129E-2</v>
      </c>
      <c r="G18" s="33">
        <f t="shared" si="17"/>
        <v>7.3170731707317069E-2</v>
      </c>
      <c r="H18" s="33" t="s">
        <v>14</v>
      </c>
      <c r="I18" s="86">
        <f t="shared" si="17"/>
        <v>6.1162079510703364E-3</v>
      </c>
      <c r="J18" s="87">
        <f t="shared" si="17"/>
        <v>3.5000000000000003E-2</v>
      </c>
    </row>
    <row r="19" spans="1:10" ht="25.5" customHeight="1" x14ac:dyDescent="0.25">
      <c r="A19" s="426" t="s">
        <v>79</v>
      </c>
      <c r="B19" s="170" t="s">
        <v>17</v>
      </c>
      <c r="C19" s="114">
        <v>0</v>
      </c>
      <c r="D19" s="115" t="s">
        <v>13</v>
      </c>
      <c r="E19" s="115">
        <v>2</v>
      </c>
      <c r="F19" s="115">
        <v>3</v>
      </c>
      <c r="G19" s="115">
        <v>6</v>
      </c>
      <c r="H19" s="115" t="s">
        <v>13</v>
      </c>
      <c r="I19" s="171">
        <v>9</v>
      </c>
      <c r="J19" s="280">
        <f t="shared" ref="J19" si="19">SUM(C19:I19)</f>
        <v>20</v>
      </c>
    </row>
    <row r="20" spans="1:10" ht="25.5" customHeight="1" x14ac:dyDescent="0.25">
      <c r="A20" s="428"/>
      <c r="B20" s="167" t="s">
        <v>23</v>
      </c>
      <c r="C20" s="85">
        <f t="shared" ref="C20:J20" si="20">C19/C$23</f>
        <v>0</v>
      </c>
      <c r="D20" s="33" t="s">
        <v>14</v>
      </c>
      <c r="E20" s="33">
        <f t="shared" ref="E20" si="21">E19/E$23</f>
        <v>4.0733197556008143E-3</v>
      </c>
      <c r="F20" s="33">
        <f t="shared" si="0"/>
        <v>6.7264573991031393E-3</v>
      </c>
      <c r="G20" s="33">
        <f t="shared" si="20"/>
        <v>5.8536585365853658E-3</v>
      </c>
      <c r="H20" s="33" t="s">
        <v>14</v>
      </c>
      <c r="I20" s="86">
        <f t="shared" si="20"/>
        <v>1.3761467889908258E-2</v>
      </c>
      <c r="J20" s="87">
        <f t="shared" si="20"/>
        <v>6.2500000000000003E-3</v>
      </c>
    </row>
    <row r="21" spans="1:10" ht="25.5" customHeight="1" x14ac:dyDescent="0.25">
      <c r="A21" s="426" t="s">
        <v>80</v>
      </c>
      <c r="B21" s="170" t="s">
        <v>17</v>
      </c>
      <c r="C21" s="114">
        <v>0</v>
      </c>
      <c r="D21" s="115" t="s">
        <v>13</v>
      </c>
      <c r="E21" s="115">
        <v>7</v>
      </c>
      <c r="F21" s="115">
        <v>0</v>
      </c>
      <c r="G21" s="115">
        <v>0</v>
      </c>
      <c r="H21" s="115" t="s">
        <v>13</v>
      </c>
      <c r="I21" s="171">
        <v>8</v>
      </c>
      <c r="J21" s="280">
        <f t="shared" ref="J21" si="22">SUM(C21:I21)</f>
        <v>15</v>
      </c>
    </row>
    <row r="22" spans="1:10" ht="25.5" customHeight="1" thickBot="1" x14ac:dyDescent="0.3">
      <c r="A22" s="427"/>
      <c r="B22" s="170" t="s">
        <v>23</v>
      </c>
      <c r="C22" s="88">
        <f t="shared" ref="C22:J22" si="23">C21/C$23</f>
        <v>0</v>
      </c>
      <c r="D22" s="89" t="s">
        <v>14</v>
      </c>
      <c r="E22" s="89">
        <f t="shared" ref="E22:F22" si="24">E21/E$23</f>
        <v>1.4256619144602852E-2</v>
      </c>
      <c r="F22" s="89">
        <f t="shared" si="24"/>
        <v>0</v>
      </c>
      <c r="G22" s="89">
        <f t="shared" si="23"/>
        <v>0</v>
      </c>
      <c r="H22" s="89" t="s">
        <v>14</v>
      </c>
      <c r="I22" s="90">
        <f t="shared" si="23"/>
        <v>1.2232415902140673E-2</v>
      </c>
      <c r="J22" s="91">
        <f t="shared" si="23"/>
        <v>4.6874999999999998E-3</v>
      </c>
    </row>
    <row r="23" spans="1:10" ht="27" customHeight="1" x14ac:dyDescent="0.25">
      <c r="A23" s="329" t="s">
        <v>81</v>
      </c>
      <c r="B23" s="107" t="s">
        <v>17</v>
      </c>
      <c r="C23" s="175">
        <f t="shared" ref="C23:J23" si="25">C5+C7+C9+C11+C13+C15+C17+C19+C21</f>
        <v>584</v>
      </c>
      <c r="D23" s="176" t="s">
        <v>13</v>
      </c>
      <c r="E23" s="176">
        <f t="shared" ref="E23:F23" si="26">E5+E7+E9+E11+E13+E15+E17+E19+E21</f>
        <v>491</v>
      </c>
      <c r="F23" s="176">
        <f t="shared" si="26"/>
        <v>446</v>
      </c>
      <c r="G23" s="176">
        <f t="shared" si="25"/>
        <v>1025</v>
      </c>
      <c r="H23" s="176" t="s">
        <v>13</v>
      </c>
      <c r="I23" s="177">
        <f t="shared" si="25"/>
        <v>654</v>
      </c>
      <c r="J23" s="138">
        <f t="shared" si="25"/>
        <v>3200</v>
      </c>
    </row>
    <row r="24" spans="1:10" ht="27" customHeight="1" thickBot="1" x14ac:dyDescent="0.3">
      <c r="A24" s="331"/>
      <c r="B24" s="172" t="s">
        <v>23</v>
      </c>
      <c r="C24" s="92">
        <f t="shared" ref="C24:I24" si="27">C23/C$23</f>
        <v>1</v>
      </c>
      <c r="D24" s="34" t="s">
        <v>14</v>
      </c>
      <c r="E24" s="34">
        <f t="shared" ref="E24:F24" si="28">E23/E$23</f>
        <v>1</v>
      </c>
      <c r="F24" s="34">
        <f t="shared" si="28"/>
        <v>1</v>
      </c>
      <c r="G24" s="34">
        <f t="shared" si="27"/>
        <v>1</v>
      </c>
      <c r="H24" s="34" t="s">
        <v>14</v>
      </c>
      <c r="I24" s="36">
        <f t="shared" si="27"/>
        <v>1</v>
      </c>
      <c r="J24" s="93">
        <f>J23/J$23</f>
        <v>1</v>
      </c>
    </row>
    <row r="25" spans="1:10" ht="36" customHeight="1" thickBot="1" x14ac:dyDescent="0.3">
      <c r="A25" s="122"/>
      <c r="B25" s="123"/>
      <c r="C25" s="94"/>
      <c r="D25" s="94"/>
      <c r="E25" s="94"/>
      <c r="F25" s="94"/>
      <c r="G25" s="94"/>
      <c r="H25" s="94"/>
      <c r="I25" s="94"/>
      <c r="J25" s="94"/>
    </row>
    <row r="26" spans="1:10" ht="45.75" customHeight="1" x14ac:dyDescent="0.25">
      <c r="A26" s="218" t="s">
        <v>82</v>
      </c>
      <c r="B26" s="125" t="s">
        <v>17</v>
      </c>
      <c r="C26" s="126">
        <v>257</v>
      </c>
      <c r="D26" s="127" t="s">
        <v>13</v>
      </c>
      <c r="E26" s="281">
        <v>1</v>
      </c>
      <c r="F26" s="127">
        <v>20</v>
      </c>
      <c r="G26" s="127">
        <v>909</v>
      </c>
      <c r="H26" s="127" t="s">
        <v>13</v>
      </c>
      <c r="I26" s="128">
        <v>3</v>
      </c>
      <c r="J26" s="129">
        <f>SUM(C26:I26)</f>
        <v>1190</v>
      </c>
    </row>
    <row r="27" spans="1:10" ht="45.75" customHeight="1" thickBot="1" x14ac:dyDescent="0.3">
      <c r="A27" s="261" t="s">
        <v>55</v>
      </c>
      <c r="B27" s="172" t="s">
        <v>17</v>
      </c>
      <c r="C27" s="282">
        <f t="shared" ref="C27:J27" si="29">C28-C23-C26</f>
        <v>0</v>
      </c>
      <c r="D27" s="220">
        <f>D28</f>
        <v>855</v>
      </c>
      <c r="E27" s="283">
        <f t="shared" si="29"/>
        <v>0</v>
      </c>
      <c r="F27" s="283">
        <f t="shared" si="29"/>
        <v>0</v>
      </c>
      <c r="G27" s="283">
        <f t="shared" si="29"/>
        <v>0</v>
      </c>
      <c r="H27" s="220" t="str">
        <f>H28</f>
        <v>nd</v>
      </c>
      <c r="I27" s="284">
        <f t="shared" si="29"/>
        <v>0</v>
      </c>
      <c r="J27" s="285">
        <f t="shared" si="29"/>
        <v>855</v>
      </c>
    </row>
    <row r="28" spans="1:10" ht="45.75" customHeight="1" thickBot="1" x14ac:dyDescent="0.3">
      <c r="A28" s="267" t="s">
        <v>18</v>
      </c>
      <c r="B28" s="172" t="s">
        <v>17</v>
      </c>
      <c r="C28" s="219">
        <v>841</v>
      </c>
      <c r="D28" s="220">
        <v>855</v>
      </c>
      <c r="E28" s="220">
        <v>492</v>
      </c>
      <c r="F28" s="220">
        <v>466</v>
      </c>
      <c r="G28" s="220">
        <v>1934</v>
      </c>
      <c r="H28" s="220" t="s">
        <v>13</v>
      </c>
      <c r="I28" s="221">
        <v>657</v>
      </c>
      <c r="J28" s="222">
        <f>SUM(C28:I28)</f>
        <v>5245</v>
      </c>
    </row>
    <row r="29" spans="1:10" ht="48.75" customHeight="1" thickBot="1" x14ac:dyDescent="0.3">
      <c r="A29" s="135"/>
      <c r="B29" s="122"/>
      <c r="C29" s="136"/>
      <c r="D29" s="136"/>
      <c r="E29" s="136"/>
      <c r="F29" s="136"/>
      <c r="G29" s="136"/>
      <c r="H29" s="136"/>
      <c r="I29" s="136"/>
      <c r="J29" s="137"/>
    </row>
    <row r="30" spans="1:10" ht="39.75" customHeight="1" x14ac:dyDescent="0.25">
      <c r="A30" s="321" t="s">
        <v>19</v>
      </c>
      <c r="B30" s="322"/>
      <c r="C30" s="322"/>
      <c r="D30" s="19"/>
      <c r="E30" s="19"/>
      <c r="F30" s="19"/>
      <c r="G30" s="19"/>
      <c r="H30" s="19"/>
      <c r="I30" s="19"/>
      <c r="J30" s="138"/>
    </row>
    <row r="31" spans="1:10" ht="39.75" customHeight="1" x14ac:dyDescent="0.25">
      <c r="A31" s="323" t="s">
        <v>20</v>
      </c>
      <c r="B31" s="324"/>
      <c r="C31" s="139">
        <v>1</v>
      </c>
      <c r="D31" s="140">
        <v>0</v>
      </c>
      <c r="E31" s="140">
        <v>1</v>
      </c>
      <c r="F31" s="140">
        <v>2</v>
      </c>
      <c r="G31" s="140">
        <v>1</v>
      </c>
      <c r="H31" s="140">
        <v>0</v>
      </c>
      <c r="I31" s="140">
        <v>1</v>
      </c>
      <c r="J31" s="141">
        <f>SUM(C31:I31)</f>
        <v>6</v>
      </c>
    </row>
    <row r="32" spans="1:10" ht="39.75" customHeight="1" thickBot="1" x14ac:dyDescent="0.3">
      <c r="A32" s="325" t="s">
        <v>119</v>
      </c>
      <c r="B32" s="326"/>
      <c r="C32" s="142">
        <v>1</v>
      </c>
      <c r="D32" s="143">
        <v>1</v>
      </c>
      <c r="E32" s="143">
        <v>1</v>
      </c>
      <c r="F32" s="143">
        <v>2</v>
      </c>
      <c r="G32" s="143">
        <v>1</v>
      </c>
      <c r="H32" s="143">
        <v>0</v>
      </c>
      <c r="I32" s="144">
        <v>1</v>
      </c>
      <c r="J32" s="145">
        <f>SUM(C32:I32)</f>
        <v>7</v>
      </c>
    </row>
    <row r="33" spans="1:10" ht="26.25" customHeight="1" x14ac:dyDescent="0.25">
      <c r="A33" s="286" t="s">
        <v>21</v>
      </c>
      <c r="B33" s="287"/>
      <c r="C33" s="101"/>
      <c r="D33" s="101"/>
      <c r="E33" s="101"/>
      <c r="F33" s="101"/>
      <c r="G33" s="101"/>
      <c r="H33" s="101"/>
      <c r="I33" s="101"/>
      <c r="J33" s="101"/>
    </row>
    <row r="34" spans="1:10" ht="51.75" customHeight="1" x14ac:dyDescent="0.25">
      <c r="A34" s="350" t="s">
        <v>156</v>
      </c>
      <c r="B34" s="391"/>
      <c r="C34" s="391"/>
      <c r="D34" s="391"/>
      <c r="E34" s="391"/>
      <c r="F34" s="391"/>
      <c r="G34" s="391"/>
      <c r="H34" s="391"/>
      <c r="I34" s="391"/>
      <c r="J34" s="391"/>
    </row>
    <row r="35" spans="1:10" ht="62.25" customHeight="1" x14ac:dyDescent="0.25"/>
  </sheetData>
  <mergeCells count="18">
    <mergeCell ref="A21:A22"/>
    <mergeCell ref="A23:A24"/>
    <mergeCell ref="A30:C30"/>
    <mergeCell ref="A31:B31"/>
    <mergeCell ref="A32:B32"/>
    <mergeCell ref="A34:J34"/>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61"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A6BD1-9B2C-460F-99B7-A08B88F9F635}">
  <sheetPr>
    <tabColor rgb="FF00FF00"/>
    <pageSetUpPr fitToPage="1"/>
  </sheetPr>
  <dimension ref="A1:R40"/>
  <sheetViews>
    <sheetView zoomScale="57" zoomScaleNormal="57" workbookViewId="0">
      <selection sqref="A1:J1"/>
    </sheetView>
  </sheetViews>
  <sheetFormatPr baseColWidth="10" defaultRowHeight="15" x14ac:dyDescent="0.25"/>
  <cols>
    <col min="1" max="1" width="51.85546875" customWidth="1"/>
    <col min="2" max="2" width="13.85546875" customWidth="1"/>
    <col min="3" max="4" width="24.42578125" customWidth="1"/>
    <col min="5" max="5" width="26.42578125" customWidth="1"/>
    <col min="6" max="10" width="24.42578125" customWidth="1"/>
    <col min="11" max="18" width="11.42578125" style="446"/>
  </cols>
  <sheetData>
    <row r="1" spans="1:10" ht="57" customHeight="1" x14ac:dyDescent="0.25">
      <c r="A1" s="429" t="s">
        <v>133</v>
      </c>
      <c r="B1" s="429"/>
      <c r="C1" s="429"/>
      <c r="D1" s="429"/>
      <c r="E1" s="429"/>
      <c r="F1" s="429"/>
      <c r="G1" s="429"/>
      <c r="H1" s="429"/>
      <c r="I1" s="429"/>
      <c r="J1" s="429"/>
    </row>
    <row r="2" spans="1:10" ht="57" customHeight="1" thickBot="1" x14ac:dyDescent="0.3">
      <c r="A2" s="429" t="s">
        <v>157</v>
      </c>
      <c r="B2" s="429"/>
      <c r="C2" s="430"/>
      <c r="D2" s="430"/>
      <c r="E2" s="430"/>
      <c r="F2" s="430"/>
      <c r="G2" s="430"/>
      <c r="H2" s="430"/>
      <c r="I2" s="430"/>
      <c r="J2" s="430"/>
    </row>
    <row r="3" spans="1:10" ht="51.75" customHeight="1" thickBot="1" x14ac:dyDescent="0.3">
      <c r="A3" s="329" t="s">
        <v>83</v>
      </c>
      <c r="B3" s="330"/>
      <c r="C3" s="351" t="s">
        <v>1</v>
      </c>
      <c r="D3" s="333"/>
      <c r="E3" s="333"/>
      <c r="F3" s="333"/>
      <c r="G3" s="333"/>
      <c r="H3" s="333"/>
      <c r="I3" s="333"/>
      <c r="J3" s="334"/>
    </row>
    <row r="4" spans="1:10" ht="48" customHeight="1" thickBot="1" x14ac:dyDescent="0.3">
      <c r="A4" s="331"/>
      <c r="B4" s="332"/>
      <c r="C4" s="102" t="s">
        <v>2</v>
      </c>
      <c r="D4" s="104" t="s">
        <v>3</v>
      </c>
      <c r="E4" s="104" t="s">
        <v>4</v>
      </c>
      <c r="F4" s="103" t="s">
        <v>5</v>
      </c>
      <c r="G4" s="103" t="s">
        <v>6</v>
      </c>
      <c r="H4" s="104" t="s">
        <v>7</v>
      </c>
      <c r="I4" s="105" t="s">
        <v>8</v>
      </c>
      <c r="J4" s="106" t="s">
        <v>9</v>
      </c>
    </row>
    <row r="5" spans="1:10" ht="31.5" customHeight="1" x14ac:dyDescent="0.25">
      <c r="A5" s="427" t="s">
        <v>84</v>
      </c>
      <c r="B5" s="107" t="s">
        <v>17</v>
      </c>
      <c r="C5" s="163" t="s">
        <v>13</v>
      </c>
      <c r="D5" s="164">
        <v>0</v>
      </c>
      <c r="E5" s="164">
        <v>6</v>
      </c>
      <c r="F5" s="164">
        <v>4</v>
      </c>
      <c r="G5" s="164">
        <v>84</v>
      </c>
      <c r="H5" s="164" t="s">
        <v>13</v>
      </c>
      <c r="I5" s="165">
        <v>9</v>
      </c>
      <c r="J5" s="238">
        <f>SUM(C5:I5)</f>
        <v>103</v>
      </c>
    </row>
    <row r="6" spans="1:10" ht="31.5" customHeight="1" x14ac:dyDescent="0.25">
      <c r="A6" s="428"/>
      <c r="B6" s="167" t="s">
        <v>23</v>
      </c>
      <c r="C6" s="85" t="s">
        <v>14</v>
      </c>
      <c r="D6" s="33">
        <v>0</v>
      </c>
      <c r="E6" s="33">
        <v>0</v>
      </c>
      <c r="F6" s="33">
        <v>0</v>
      </c>
      <c r="G6" s="33">
        <v>0</v>
      </c>
      <c r="H6" s="33" t="s">
        <v>14</v>
      </c>
      <c r="I6" s="86">
        <v>0</v>
      </c>
      <c r="J6" s="243">
        <f t="shared" ref="J6" si="0">J5/J$29</f>
        <v>2.5705016221612177E-2</v>
      </c>
    </row>
    <row r="7" spans="1:10" ht="25.5" customHeight="1" x14ac:dyDescent="0.25">
      <c r="A7" s="426" t="s">
        <v>85</v>
      </c>
      <c r="B7" s="170" t="s">
        <v>17</v>
      </c>
      <c r="C7" s="114" t="s">
        <v>13</v>
      </c>
      <c r="D7" s="115">
        <v>0</v>
      </c>
      <c r="E7" s="115">
        <v>449</v>
      </c>
      <c r="F7" s="115">
        <v>2</v>
      </c>
      <c r="G7" s="115">
        <v>0</v>
      </c>
      <c r="H7" s="115" t="s">
        <v>13</v>
      </c>
      <c r="I7" s="171">
        <v>0</v>
      </c>
      <c r="J7" s="248">
        <f t="shared" ref="J7" si="1">SUM(C7:I7)</f>
        <v>451</v>
      </c>
    </row>
    <row r="8" spans="1:10" ht="25.5" customHeight="1" x14ac:dyDescent="0.25">
      <c r="A8" s="428"/>
      <c r="B8" s="167" t="s">
        <v>23</v>
      </c>
      <c r="C8" s="85" t="s">
        <v>14</v>
      </c>
      <c r="D8" s="33">
        <f t="shared" ref="D8" si="2">D7/D$29</f>
        <v>0</v>
      </c>
      <c r="E8" s="33">
        <v>0</v>
      </c>
      <c r="F8" s="33">
        <v>0</v>
      </c>
      <c r="G8" s="33">
        <v>0</v>
      </c>
      <c r="H8" s="33" t="s">
        <v>14</v>
      </c>
      <c r="I8" s="86">
        <v>0</v>
      </c>
      <c r="J8" s="243">
        <f t="shared" ref="J8" si="3">J7/J$29</f>
        <v>0.1125530321936611</v>
      </c>
    </row>
    <row r="9" spans="1:10" ht="25.5" customHeight="1" x14ac:dyDescent="0.25">
      <c r="A9" s="426" t="s">
        <v>86</v>
      </c>
      <c r="B9" s="170" t="s">
        <v>17</v>
      </c>
      <c r="C9" s="114" t="s">
        <v>13</v>
      </c>
      <c r="D9" s="115">
        <v>746</v>
      </c>
      <c r="E9" s="115">
        <v>1</v>
      </c>
      <c r="F9" s="115">
        <v>1</v>
      </c>
      <c r="G9" s="115">
        <v>43</v>
      </c>
      <c r="H9" s="115" t="s">
        <v>13</v>
      </c>
      <c r="I9" s="171">
        <v>23</v>
      </c>
      <c r="J9" s="248">
        <f t="shared" ref="J9" si="4">SUM(C9:I9)</f>
        <v>814</v>
      </c>
    </row>
    <row r="10" spans="1:10" ht="25.5" customHeight="1" x14ac:dyDescent="0.25">
      <c r="A10" s="428"/>
      <c r="B10" s="167" t="s">
        <v>23</v>
      </c>
      <c r="C10" s="85" t="s">
        <v>14</v>
      </c>
      <c r="D10" s="33">
        <f t="shared" ref="D10" si="5">D9/D$29</f>
        <v>0.88493475682087785</v>
      </c>
      <c r="E10" s="33">
        <v>0</v>
      </c>
      <c r="F10" s="33">
        <v>0</v>
      </c>
      <c r="G10" s="33">
        <v>0</v>
      </c>
      <c r="H10" s="33" t="s">
        <v>14</v>
      </c>
      <c r="I10" s="86">
        <v>0</v>
      </c>
      <c r="J10" s="243">
        <f t="shared" ref="J10" si="6">J9/J$29</f>
        <v>0.20314449713002247</v>
      </c>
    </row>
    <row r="11" spans="1:10" ht="25.5" customHeight="1" x14ac:dyDescent="0.25">
      <c r="A11" s="426" t="s">
        <v>87</v>
      </c>
      <c r="B11" s="170" t="s">
        <v>17</v>
      </c>
      <c r="C11" s="114" t="s">
        <v>13</v>
      </c>
      <c r="D11" s="115">
        <v>0</v>
      </c>
      <c r="E11" s="115">
        <v>9</v>
      </c>
      <c r="F11" s="115">
        <v>445</v>
      </c>
      <c r="G11" s="115">
        <v>21</v>
      </c>
      <c r="H11" s="115" t="s">
        <v>13</v>
      </c>
      <c r="I11" s="171">
        <v>4</v>
      </c>
      <c r="J11" s="248">
        <f t="shared" ref="J11" si="7">SUM(C11:I11)</f>
        <v>479</v>
      </c>
    </row>
    <row r="12" spans="1:10" ht="25.5" customHeight="1" x14ac:dyDescent="0.25">
      <c r="A12" s="428"/>
      <c r="B12" s="167" t="s">
        <v>23</v>
      </c>
      <c r="C12" s="85" t="s">
        <v>14</v>
      </c>
      <c r="D12" s="33">
        <f t="shared" ref="D12" si="8">D11/D$29</f>
        <v>0</v>
      </c>
      <c r="E12" s="33">
        <v>0</v>
      </c>
      <c r="F12" s="33">
        <v>0</v>
      </c>
      <c r="G12" s="33">
        <v>0</v>
      </c>
      <c r="H12" s="33" t="s">
        <v>14</v>
      </c>
      <c r="I12" s="86">
        <v>0</v>
      </c>
      <c r="J12" s="243">
        <f t="shared" ref="J12" si="9">J11/J$29</f>
        <v>0.11954080359371101</v>
      </c>
    </row>
    <row r="13" spans="1:10" ht="25.5" customHeight="1" x14ac:dyDescent="0.25">
      <c r="A13" s="426" t="s">
        <v>88</v>
      </c>
      <c r="B13" s="170" t="s">
        <v>17</v>
      </c>
      <c r="C13" s="114" t="s">
        <v>13</v>
      </c>
      <c r="D13" s="115">
        <v>0</v>
      </c>
      <c r="E13" s="115">
        <v>3</v>
      </c>
      <c r="F13" s="115">
        <v>3</v>
      </c>
      <c r="G13" s="115">
        <v>1320</v>
      </c>
      <c r="H13" s="115" t="s">
        <v>13</v>
      </c>
      <c r="I13" s="171">
        <v>7</v>
      </c>
      <c r="J13" s="248">
        <f t="shared" ref="J13" si="10">SUM(C13:I13)</f>
        <v>1333</v>
      </c>
    </row>
    <row r="14" spans="1:10" ht="25.5" customHeight="1" x14ac:dyDescent="0.25">
      <c r="A14" s="428"/>
      <c r="B14" s="167" t="s">
        <v>23</v>
      </c>
      <c r="C14" s="85" t="s">
        <v>14</v>
      </c>
      <c r="D14" s="33">
        <f t="shared" ref="D14" si="11">D13/D$29</f>
        <v>0</v>
      </c>
      <c r="E14" s="33">
        <v>0</v>
      </c>
      <c r="F14" s="33">
        <v>0</v>
      </c>
      <c r="G14" s="33">
        <v>0</v>
      </c>
      <c r="H14" s="33" t="s">
        <v>14</v>
      </c>
      <c r="I14" s="86">
        <v>0</v>
      </c>
      <c r="J14" s="243">
        <f t="shared" ref="J14" si="12">J13/J$29</f>
        <v>0.33266783129523336</v>
      </c>
    </row>
    <row r="15" spans="1:10" ht="25.5" customHeight="1" x14ac:dyDescent="0.25">
      <c r="A15" s="426" t="s">
        <v>89</v>
      </c>
      <c r="B15" s="170" t="s">
        <v>17</v>
      </c>
      <c r="C15" s="114" t="s">
        <v>13</v>
      </c>
      <c r="D15" s="115">
        <v>0</v>
      </c>
      <c r="E15" s="115">
        <v>1</v>
      </c>
      <c r="F15" s="115">
        <v>0</v>
      </c>
      <c r="G15" s="115">
        <v>0</v>
      </c>
      <c r="H15" s="115" t="s">
        <v>13</v>
      </c>
      <c r="I15" s="171">
        <v>0</v>
      </c>
      <c r="J15" s="248">
        <f t="shared" ref="J15" si="13">SUM(C15:I15)</f>
        <v>1</v>
      </c>
    </row>
    <row r="16" spans="1:10" ht="25.5" customHeight="1" x14ac:dyDescent="0.25">
      <c r="A16" s="428"/>
      <c r="B16" s="167" t="s">
        <v>23</v>
      </c>
      <c r="C16" s="85" t="s">
        <v>14</v>
      </c>
      <c r="D16" s="33">
        <f t="shared" ref="D16" si="14">D15/D$29</f>
        <v>0</v>
      </c>
      <c r="E16" s="33">
        <v>0</v>
      </c>
      <c r="F16" s="33">
        <v>0</v>
      </c>
      <c r="G16" s="33">
        <v>0</v>
      </c>
      <c r="H16" s="33" t="s">
        <v>14</v>
      </c>
      <c r="I16" s="86">
        <v>0</v>
      </c>
      <c r="J16" s="243">
        <f t="shared" ref="J16" si="15">J15/J$29</f>
        <v>2.495632642874969E-4</v>
      </c>
    </row>
    <row r="17" spans="1:10" ht="42" customHeight="1" x14ac:dyDescent="0.25">
      <c r="A17" s="426" t="s">
        <v>90</v>
      </c>
      <c r="B17" s="170" t="s">
        <v>17</v>
      </c>
      <c r="C17" s="114" t="s">
        <v>13</v>
      </c>
      <c r="D17" s="115">
        <v>0</v>
      </c>
      <c r="E17" s="115">
        <v>0</v>
      </c>
      <c r="F17" s="115">
        <v>1</v>
      </c>
      <c r="G17" s="115">
        <v>0</v>
      </c>
      <c r="H17" s="115" t="s">
        <v>13</v>
      </c>
      <c r="I17" s="171">
        <v>574</v>
      </c>
      <c r="J17" s="248">
        <f t="shared" ref="J17" si="16">SUM(C17:I17)</f>
        <v>575</v>
      </c>
    </row>
    <row r="18" spans="1:10" ht="25.5" customHeight="1" x14ac:dyDescent="0.25">
      <c r="A18" s="428"/>
      <c r="B18" s="167" t="s">
        <v>23</v>
      </c>
      <c r="C18" s="85" t="s">
        <v>14</v>
      </c>
      <c r="D18" s="33">
        <f t="shared" ref="D18" si="17">D17/D$29</f>
        <v>0</v>
      </c>
      <c r="E18" s="33">
        <v>0</v>
      </c>
      <c r="F18" s="33">
        <v>0</v>
      </c>
      <c r="G18" s="33">
        <v>0</v>
      </c>
      <c r="H18" s="33" t="s">
        <v>14</v>
      </c>
      <c r="I18" s="86">
        <v>0</v>
      </c>
      <c r="J18" s="243">
        <f t="shared" ref="J18" si="18">J17/J$29</f>
        <v>0.14349887696531072</v>
      </c>
    </row>
    <row r="19" spans="1:10" ht="25.5" customHeight="1" x14ac:dyDescent="0.25">
      <c r="A19" s="426" t="s">
        <v>91</v>
      </c>
      <c r="B19" s="170" t="s">
        <v>17</v>
      </c>
      <c r="C19" s="114" t="s">
        <v>13</v>
      </c>
      <c r="D19" s="115">
        <v>97</v>
      </c>
      <c r="E19" s="115">
        <v>10</v>
      </c>
      <c r="F19" s="115">
        <v>0</v>
      </c>
      <c r="G19" s="115">
        <v>0</v>
      </c>
      <c r="H19" s="115" t="s">
        <v>13</v>
      </c>
      <c r="I19" s="171">
        <v>3</v>
      </c>
      <c r="J19" s="248">
        <f t="shared" ref="J19" si="19">SUM(C19:I19)</f>
        <v>110</v>
      </c>
    </row>
    <row r="20" spans="1:10" ht="25.5" customHeight="1" x14ac:dyDescent="0.25">
      <c r="A20" s="428"/>
      <c r="B20" s="167" t="s">
        <v>23</v>
      </c>
      <c r="C20" s="85" t="s">
        <v>14</v>
      </c>
      <c r="D20" s="33">
        <f t="shared" ref="D20" si="20">D19/D$29</f>
        <v>0.11506524317912219</v>
      </c>
      <c r="E20" s="33">
        <v>0</v>
      </c>
      <c r="F20" s="33">
        <v>0</v>
      </c>
      <c r="G20" s="33">
        <v>0</v>
      </c>
      <c r="H20" s="33" t="s">
        <v>14</v>
      </c>
      <c r="I20" s="86">
        <v>0</v>
      </c>
      <c r="J20" s="243">
        <f t="shared" ref="J20" si="21">J19/J$29</f>
        <v>2.7451959071624656E-2</v>
      </c>
    </row>
    <row r="21" spans="1:10" ht="25.5" customHeight="1" x14ac:dyDescent="0.25">
      <c r="A21" s="426" t="s">
        <v>92</v>
      </c>
      <c r="B21" s="170" t="s">
        <v>17</v>
      </c>
      <c r="C21" s="114" t="s">
        <v>13</v>
      </c>
      <c r="D21" s="115">
        <v>0</v>
      </c>
      <c r="E21" s="115">
        <v>5</v>
      </c>
      <c r="F21" s="115">
        <v>4</v>
      </c>
      <c r="G21" s="115">
        <v>63</v>
      </c>
      <c r="H21" s="115" t="s">
        <v>13</v>
      </c>
      <c r="I21" s="171">
        <v>9</v>
      </c>
      <c r="J21" s="248">
        <f t="shared" ref="J21" si="22">SUM(C21:I21)</f>
        <v>81</v>
      </c>
    </row>
    <row r="22" spans="1:10" ht="25.5" customHeight="1" x14ac:dyDescent="0.25">
      <c r="A22" s="428"/>
      <c r="B22" s="167" t="s">
        <v>23</v>
      </c>
      <c r="C22" s="85" t="s">
        <v>14</v>
      </c>
      <c r="D22" s="33">
        <f t="shared" ref="D22" si="23">D21/D$29</f>
        <v>0</v>
      </c>
      <c r="E22" s="33">
        <v>0</v>
      </c>
      <c r="F22" s="33">
        <v>0</v>
      </c>
      <c r="G22" s="33">
        <v>0</v>
      </c>
      <c r="H22" s="33" t="s">
        <v>14</v>
      </c>
      <c r="I22" s="86">
        <v>0</v>
      </c>
      <c r="J22" s="243">
        <f t="shared" ref="J22" si="24">J21/J$29</f>
        <v>2.0214624407287246E-2</v>
      </c>
    </row>
    <row r="23" spans="1:10" ht="25.5" customHeight="1" x14ac:dyDescent="0.25">
      <c r="A23" s="426" t="s">
        <v>93</v>
      </c>
      <c r="B23" s="170" t="s">
        <v>17</v>
      </c>
      <c r="C23" s="114" t="s">
        <v>13</v>
      </c>
      <c r="D23" s="115">
        <v>0</v>
      </c>
      <c r="E23" s="115">
        <v>0</v>
      </c>
      <c r="F23" s="115">
        <v>0</v>
      </c>
      <c r="G23" s="115">
        <v>0</v>
      </c>
      <c r="H23" s="115" t="s">
        <v>13</v>
      </c>
      <c r="I23" s="171">
        <v>4</v>
      </c>
      <c r="J23" s="248">
        <f t="shared" ref="J23" si="25">SUM(C23:I23)</f>
        <v>4</v>
      </c>
    </row>
    <row r="24" spans="1:10" ht="25.5" customHeight="1" x14ac:dyDescent="0.25">
      <c r="A24" s="428"/>
      <c r="B24" s="167" t="s">
        <v>23</v>
      </c>
      <c r="C24" s="85" t="s">
        <v>14</v>
      </c>
      <c r="D24" s="33">
        <f t="shared" ref="D24" si="26">D23/D$29</f>
        <v>0</v>
      </c>
      <c r="E24" s="33">
        <v>0</v>
      </c>
      <c r="F24" s="33">
        <v>0</v>
      </c>
      <c r="G24" s="33">
        <v>0</v>
      </c>
      <c r="H24" s="33" t="s">
        <v>14</v>
      </c>
      <c r="I24" s="86">
        <v>0</v>
      </c>
      <c r="J24" s="243">
        <f t="shared" ref="J24" si="27">J23/J$29</f>
        <v>9.9825305714998759E-4</v>
      </c>
    </row>
    <row r="25" spans="1:10" ht="25.5" customHeight="1" x14ac:dyDescent="0.25">
      <c r="A25" s="426" t="s">
        <v>94</v>
      </c>
      <c r="B25" s="170" t="s">
        <v>17</v>
      </c>
      <c r="C25" s="114" t="s">
        <v>13</v>
      </c>
      <c r="D25" s="115">
        <v>0</v>
      </c>
      <c r="E25" s="115">
        <v>0</v>
      </c>
      <c r="F25" s="115">
        <v>1</v>
      </c>
      <c r="G25" s="115">
        <v>14</v>
      </c>
      <c r="H25" s="115" t="s">
        <v>13</v>
      </c>
      <c r="I25" s="171">
        <v>10</v>
      </c>
      <c r="J25" s="248">
        <f t="shared" ref="J25" si="28">SUM(C25:I25)</f>
        <v>25</v>
      </c>
    </row>
    <row r="26" spans="1:10" ht="25.5" customHeight="1" x14ac:dyDescent="0.25">
      <c r="A26" s="428"/>
      <c r="B26" s="167" t="s">
        <v>23</v>
      </c>
      <c r="C26" s="85" t="s">
        <v>14</v>
      </c>
      <c r="D26" s="33">
        <f t="shared" ref="D26" si="29">D25/D$29</f>
        <v>0</v>
      </c>
      <c r="E26" s="33">
        <v>0</v>
      </c>
      <c r="F26" s="33">
        <v>0</v>
      </c>
      <c r="G26" s="33">
        <v>0</v>
      </c>
      <c r="H26" s="33" t="s">
        <v>14</v>
      </c>
      <c r="I26" s="86">
        <v>0</v>
      </c>
      <c r="J26" s="243">
        <f t="shared" ref="J26" si="30">J25/J$29</f>
        <v>6.2390816071874224E-3</v>
      </c>
    </row>
    <row r="27" spans="1:10" ht="25.5" customHeight="1" x14ac:dyDescent="0.25">
      <c r="A27" s="426" t="s">
        <v>95</v>
      </c>
      <c r="B27" s="170" t="s">
        <v>17</v>
      </c>
      <c r="C27" s="114" t="s">
        <v>13</v>
      </c>
      <c r="D27" s="115">
        <v>0</v>
      </c>
      <c r="E27" s="115">
        <v>5</v>
      </c>
      <c r="F27" s="115">
        <v>3</v>
      </c>
      <c r="G27" s="115">
        <v>10</v>
      </c>
      <c r="H27" s="115" t="s">
        <v>13</v>
      </c>
      <c r="I27" s="171">
        <v>13</v>
      </c>
      <c r="J27" s="116">
        <f t="shared" ref="J27" si="31">SUM(C27:I27)</f>
        <v>31</v>
      </c>
    </row>
    <row r="28" spans="1:10" ht="25.5" customHeight="1" thickBot="1" x14ac:dyDescent="0.3">
      <c r="A28" s="427"/>
      <c r="B28" s="170" t="s">
        <v>23</v>
      </c>
      <c r="C28" s="88" t="s">
        <v>14</v>
      </c>
      <c r="D28" s="89">
        <v>0</v>
      </c>
      <c r="E28" s="89">
        <v>0</v>
      </c>
      <c r="F28" s="89">
        <v>0</v>
      </c>
      <c r="G28" s="89">
        <v>0</v>
      </c>
      <c r="H28" s="89" t="s">
        <v>14</v>
      </c>
      <c r="I28" s="90">
        <v>0</v>
      </c>
      <c r="J28" s="216">
        <f t="shared" ref="J28" si="32">J27/J$29</f>
        <v>7.7364611929124031E-3</v>
      </c>
    </row>
    <row r="29" spans="1:10" ht="32.25" customHeight="1" x14ac:dyDescent="0.25">
      <c r="A29" s="329" t="s">
        <v>96</v>
      </c>
      <c r="B29" s="288" t="s">
        <v>17</v>
      </c>
      <c r="C29" s="175" t="s">
        <v>13</v>
      </c>
      <c r="D29" s="176">
        <f t="shared" ref="D29:J29" si="33">D5+D7+D9+D11+D13+D15+D17+D19+D21+D23+D25+D27</f>
        <v>843</v>
      </c>
      <c r="E29" s="176">
        <f t="shared" si="33"/>
        <v>489</v>
      </c>
      <c r="F29" s="176">
        <f t="shared" si="33"/>
        <v>464</v>
      </c>
      <c r="G29" s="176">
        <f t="shared" si="33"/>
        <v>1555</v>
      </c>
      <c r="H29" s="176" t="s">
        <v>13</v>
      </c>
      <c r="I29" s="177">
        <f t="shared" si="33"/>
        <v>656</v>
      </c>
      <c r="J29" s="217">
        <f t="shared" si="33"/>
        <v>4007</v>
      </c>
    </row>
    <row r="30" spans="1:10" ht="32.25" customHeight="1" thickBot="1" x14ac:dyDescent="0.3">
      <c r="A30" s="331"/>
      <c r="B30" s="120" t="s">
        <v>23</v>
      </c>
      <c r="C30" s="92" t="s">
        <v>14</v>
      </c>
      <c r="D30" s="34">
        <f t="shared" ref="D30:J30" si="34">D29/D$29</f>
        <v>1</v>
      </c>
      <c r="E30" s="34">
        <f t="shared" si="34"/>
        <v>1</v>
      </c>
      <c r="F30" s="34">
        <f t="shared" si="34"/>
        <v>1</v>
      </c>
      <c r="G30" s="34">
        <f t="shared" si="34"/>
        <v>1</v>
      </c>
      <c r="H30" s="34" t="s">
        <v>14</v>
      </c>
      <c r="I30" s="36">
        <f t="shared" si="34"/>
        <v>1</v>
      </c>
      <c r="J30" s="121">
        <f t="shared" si="34"/>
        <v>1</v>
      </c>
    </row>
    <row r="31" spans="1:10" ht="36" customHeight="1" thickBot="1" x14ac:dyDescent="0.3">
      <c r="A31" s="122"/>
      <c r="B31" s="123"/>
      <c r="C31" s="94"/>
      <c r="D31" s="94"/>
      <c r="E31" s="94"/>
      <c r="F31" s="94"/>
      <c r="G31" s="94"/>
      <c r="H31" s="94"/>
      <c r="I31" s="94"/>
      <c r="J31" s="94"/>
    </row>
    <row r="32" spans="1:10" ht="57" customHeight="1" x14ac:dyDescent="0.25">
      <c r="A32" s="218" t="s">
        <v>97</v>
      </c>
      <c r="B32" s="289" t="s">
        <v>17</v>
      </c>
      <c r="C32" s="290" t="s">
        <v>13</v>
      </c>
      <c r="D32" s="281">
        <v>12</v>
      </c>
      <c r="E32" s="281">
        <v>3</v>
      </c>
      <c r="F32" s="281">
        <v>2</v>
      </c>
      <c r="G32" s="281">
        <v>379</v>
      </c>
      <c r="H32" s="281" t="s">
        <v>13</v>
      </c>
      <c r="I32" s="291">
        <v>1</v>
      </c>
      <c r="J32" s="292">
        <f>SUM(C32:I32)</f>
        <v>397</v>
      </c>
    </row>
    <row r="33" spans="1:10" ht="55.5" customHeight="1" thickBot="1" x14ac:dyDescent="0.3">
      <c r="A33" s="261" t="s">
        <v>55</v>
      </c>
      <c r="B33" s="293" t="s">
        <v>17</v>
      </c>
      <c r="C33" s="219">
        <v>828</v>
      </c>
      <c r="D33" s="220">
        <f t="shared" ref="D33:J33" si="35">D34-D29-D32</f>
        <v>0</v>
      </c>
      <c r="E33" s="220">
        <f t="shared" si="35"/>
        <v>0</v>
      </c>
      <c r="F33" s="220">
        <f t="shared" si="35"/>
        <v>0</v>
      </c>
      <c r="G33" s="220">
        <f t="shared" si="35"/>
        <v>0</v>
      </c>
      <c r="H33" s="294" t="s">
        <v>13</v>
      </c>
      <c r="I33" s="221">
        <f t="shared" si="35"/>
        <v>0</v>
      </c>
      <c r="J33" s="222">
        <f t="shared" si="35"/>
        <v>841</v>
      </c>
    </row>
    <row r="34" spans="1:10" ht="54.75" customHeight="1" thickBot="1" x14ac:dyDescent="0.3">
      <c r="A34" s="267" t="s">
        <v>18</v>
      </c>
      <c r="B34" s="293" t="s">
        <v>17</v>
      </c>
      <c r="C34" s="219">
        <v>841</v>
      </c>
      <c r="D34" s="220">
        <v>855</v>
      </c>
      <c r="E34" s="220">
        <v>492</v>
      </c>
      <c r="F34" s="220">
        <v>466</v>
      </c>
      <c r="G34" s="220">
        <v>1934</v>
      </c>
      <c r="H34" s="220" t="s">
        <v>13</v>
      </c>
      <c r="I34" s="221">
        <v>657</v>
      </c>
      <c r="J34" s="222">
        <f>SUM(C34:I34)</f>
        <v>5245</v>
      </c>
    </row>
    <row r="35" spans="1:10" ht="54.75" customHeight="1" thickBot="1" x14ac:dyDescent="0.3">
      <c r="A35" s="135"/>
      <c r="B35" s="122"/>
      <c r="C35" s="136"/>
      <c r="D35" s="136"/>
      <c r="E35" s="136"/>
      <c r="F35" s="136"/>
      <c r="G35" s="136"/>
      <c r="H35" s="136"/>
      <c r="I35" s="136"/>
      <c r="J35" s="137"/>
    </row>
    <row r="36" spans="1:10" ht="41.25" customHeight="1" x14ac:dyDescent="0.25">
      <c r="A36" s="321" t="s">
        <v>19</v>
      </c>
      <c r="B36" s="322"/>
      <c r="C36" s="295"/>
      <c r="D36" s="19"/>
      <c r="E36" s="19"/>
      <c r="F36" s="19"/>
      <c r="G36" s="19"/>
      <c r="H36" s="19"/>
      <c r="I36" s="19"/>
      <c r="J36" s="138"/>
    </row>
    <row r="37" spans="1:10" ht="41.25" customHeight="1" x14ac:dyDescent="0.25">
      <c r="A37" s="323" t="s">
        <v>20</v>
      </c>
      <c r="B37" s="324"/>
      <c r="C37" s="139">
        <v>0</v>
      </c>
      <c r="D37" s="140">
        <v>1</v>
      </c>
      <c r="E37" s="140">
        <v>1</v>
      </c>
      <c r="F37" s="140">
        <v>2</v>
      </c>
      <c r="G37" s="140">
        <v>1</v>
      </c>
      <c r="H37" s="140">
        <v>0</v>
      </c>
      <c r="I37" s="140">
        <v>1</v>
      </c>
      <c r="J37" s="141">
        <f>SUM(C37:I37)</f>
        <v>6</v>
      </c>
    </row>
    <row r="38" spans="1:10" ht="41.25" customHeight="1" thickBot="1" x14ac:dyDescent="0.3">
      <c r="A38" s="325" t="s">
        <v>119</v>
      </c>
      <c r="B38" s="326"/>
      <c r="C38" s="142">
        <v>1</v>
      </c>
      <c r="D38" s="143">
        <v>1</v>
      </c>
      <c r="E38" s="143">
        <v>1</v>
      </c>
      <c r="F38" s="143">
        <v>2</v>
      </c>
      <c r="G38" s="143">
        <v>1</v>
      </c>
      <c r="H38" s="143">
        <v>0</v>
      </c>
      <c r="I38" s="144">
        <v>1</v>
      </c>
      <c r="J38" s="145">
        <f>SUM(C38:I38)</f>
        <v>7</v>
      </c>
    </row>
    <row r="39" spans="1:10" ht="31.5" customHeight="1" x14ac:dyDescent="0.25">
      <c r="A39" s="146" t="s">
        <v>21</v>
      </c>
      <c r="B39" s="147"/>
      <c r="C39" s="101"/>
      <c r="D39" s="101"/>
      <c r="E39" s="101"/>
      <c r="F39" s="101"/>
      <c r="G39" s="101"/>
      <c r="H39" s="101"/>
      <c r="I39" s="101"/>
      <c r="J39" s="101"/>
    </row>
    <row r="40" spans="1:10" ht="16.5" customHeight="1" x14ac:dyDescent="0.25">
      <c r="A40" s="1"/>
      <c r="B40" s="162"/>
      <c r="C40" s="2"/>
      <c r="D40" s="2"/>
      <c r="E40" s="2"/>
      <c r="F40" s="2"/>
      <c r="G40" s="2"/>
      <c r="H40" s="2"/>
      <c r="I40" s="2"/>
      <c r="J40" s="2"/>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5"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TAB-2.1.1_2020_Web</vt:lpstr>
      <vt:lpstr>TAB-2.1.2_2020_Web</vt:lpstr>
      <vt:lpstr>TAB-2.1.3_2020_Web</vt:lpstr>
      <vt:lpstr>TAB-2.1.4_2020_Web</vt:lpstr>
      <vt:lpstr>TAB-2.1.5_2020_Web</vt:lpstr>
      <vt:lpstr>TAB-2.1.6_2020_Web</vt:lpstr>
      <vt:lpstr>TAB-2.1.7_2020_Web</vt:lpstr>
      <vt:lpstr>TAB-2.1.8_2020_Web</vt:lpstr>
      <vt:lpstr>TAB-2.1.9_2020_Web</vt:lpstr>
      <vt:lpstr>TAB-2.1.10_2020_Web</vt:lpstr>
    </vt:vector>
  </TitlesOfParts>
  <Company>IWEPS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2021-11-05T15:29:07Z</dcterms:modified>
</cp:coreProperties>
</file>