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M:\12000-Relais_sociaux\4_Publication_Annuaires\Stat_RSU_2020\RSU_Profil_2020\TAB_111-à-1110_HU_2020_oco_ok_oco\"/>
    </mc:Choice>
  </mc:AlternateContent>
  <xr:revisionPtr revIDLastSave="0" documentId="13_ncr:1_{1C2291DC-B23B-4C84-A4B3-90E97AED8E36}" xr6:coauthVersionLast="47" xr6:coauthVersionMax="47" xr10:uidLastSave="{00000000-0000-0000-0000-000000000000}"/>
  <bookViews>
    <workbookView xWindow="-120" yWindow="-120" windowWidth="29040" windowHeight="15840" tabRatio="884" xr2:uid="{00000000-000D-0000-FFFF-FFFF00000000}"/>
  </bookViews>
  <sheets>
    <sheet name="TAB-1.1.1_2020_Web" sheetId="31" r:id="rId1"/>
    <sheet name="TAB-1.1.2_2020_Web" sheetId="32" r:id="rId2"/>
    <sheet name="TAB-1.1.3_2020_Web" sheetId="33" r:id="rId3"/>
    <sheet name="TAB-1.1.4_2020_Web" sheetId="34" r:id="rId4"/>
    <sheet name="TAB-1.1.5_2020_Web" sheetId="35" r:id="rId5"/>
    <sheet name="TAB-1.1.6_2020_Web" sheetId="36" r:id="rId6"/>
    <sheet name="TAB-1.1.7_2020_Web" sheetId="37" r:id="rId7"/>
    <sheet name="TAB-1.1.8_2020_Web" sheetId="38" r:id="rId8"/>
    <sheet name="TAB-1.1.9_2020_Web" sheetId="39" r:id="rId9"/>
    <sheet name="TAB-1.1.10_2020_Web" sheetId="40"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Profil_2017_qly" localSheetId="0">#REF!</definedName>
    <definedName name="Profil_2017_qly" localSheetId="1">#REF!</definedName>
    <definedName name="Profil_2017_qly" localSheetId="2">#REF!</definedName>
    <definedName name="Profil_2017_qly" localSheetId="3">#REF!</definedName>
    <definedName name="Profil_2017_qly">#REF!</definedName>
    <definedName name="Profil_2017_qty" localSheetId="0">#REF!</definedName>
    <definedName name="Profil_2017_qty" localSheetId="9">#REF!</definedName>
    <definedName name="Profil_2017_qty" localSheetId="1">#REF!</definedName>
    <definedName name="Profil_2017_qty" localSheetId="2">#REF!</definedName>
    <definedName name="Profil_2017_qty" localSheetId="3">#REF!</definedName>
    <definedName name="Profil_2017_qty" localSheetId="4">#REF!</definedName>
    <definedName name="Profil_2017_qty" localSheetId="5">#REF!</definedName>
    <definedName name="Profil_2017_qty" localSheetId="6">#REF!</definedName>
    <definedName name="Profil_2017_qty" localSheetId="7">#REF!</definedName>
    <definedName name="Profil_2017_qty" localSheetId="8">#REF!</definedName>
    <definedName name="Profil_2017_qty">#REF!</definedName>
    <definedName name="Profil_2018_qly" localSheetId="0">#REF!</definedName>
    <definedName name="Profil_2018_qly" localSheetId="9">#REF!</definedName>
    <definedName name="Profil_2018_qly" localSheetId="1">#REF!</definedName>
    <definedName name="Profil_2018_qly" localSheetId="2">#REF!</definedName>
    <definedName name="Profil_2018_qly" localSheetId="3">#REF!</definedName>
    <definedName name="Profil_2018_qly" localSheetId="4">#REF!</definedName>
    <definedName name="Profil_2018_qly" localSheetId="5">#REF!</definedName>
    <definedName name="Profil_2018_qly" localSheetId="6">#REF!</definedName>
    <definedName name="Profil_2018_qly" localSheetId="7">#REF!</definedName>
    <definedName name="Profil_2018_qly" localSheetId="8">#REF!</definedName>
    <definedName name="Profil_2018_qly">#REF!</definedName>
    <definedName name="Profil_2018_qty" localSheetId="0">#REF!</definedName>
    <definedName name="Profil_2018_qty" localSheetId="9">#REF!</definedName>
    <definedName name="Profil_2018_qty" localSheetId="1">#REF!</definedName>
    <definedName name="Profil_2018_qty" localSheetId="2">#REF!</definedName>
    <definedName name="Profil_2018_qty" localSheetId="3">#REF!</definedName>
    <definedName name="Profil_2018_qty" localSheetId="4">#REF!</definedName>
    <definedName name="Profil_2018_qty" localSheetId="5">#REF!</definedName>
    <definedName name="Profil_2018_qty" localSheetId="6">#REF!</definedName>
    <definedName name="Profil_2018_qty" localSheetId="7">#REF!</definedName>
    <definedName name="Profil_2018_qty" localSheetId="8">#REF!</definedName>
    <definedName name="Profil_2018_qty">#REF!</definedName>
    <definedName name="Profil_2019_qly" localSheetId="3">#REF!</definedName>
    <definedName name="Profil_2019_qly" localSheetId="4">#REF!</definedName>
    <definedName name="Profil_2019_qly">#REF!</definedName>
    <definedName name="Profil_2019_qty" localSheetId="3">#REF!</definedName>
    <definedName name="Profil_2019_qty" localSheetId="4">#REF!</definedName>
    <definedName name="Profil_2019_qty">#REF!</definedName>
    <definedName name="Profil_2020_qly" localSheetId="9">#REF!</definedName>
    <definedName name="Profil_2020_qly" localSheetId="1">#REF!</definedName>
    <definedName name="Profil_2020_qly" localSheetId="2">#REF!</definedName>
    <definedName name="Profil_2020_qly" localSheetId="3">#REF!</definedName>
    <definedName name="Profil_2020_qly" localSheetId="4">#REF!</definedName>
    <definedName name="Profil_2020_qly" localSheetId="5">#REF!</definedName>
    <definedName name="Profil_2020_qly" localSheetId="6">#REF!</definedName>
    <definedName name="Profil_2020_qly" localSheetId="7">#REF!</definedName>
    <definedName name="Profil_2020_qly" localSheetId="8">#REF!</definedName>
    <definedName name="Profil_2020_ql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9" i="40" l="1"/>
  <c r="J48" i="40"/>
  <c r="J45" i="40"/>
  <c r="J44" i="40" s="1"/>
  <c r="I44" i="40"/>
  <c r="F44" i="40"/>
  <c r="E44" i="40"/>
  <c r="D44" i="40"/>
  <c r="C44" i="40"/>
  <c r="J42" i="40"/>
  <c r="J28" i="40" s="1"/>
  <c r="I40" i="40"/>
  <c r="F40" i="40"/>
  <c r="E40" i="40"/>
  <c r="D40" i="40"/>
  <c r="C40" i="40"/>
  <c r="J39" i="40"/>
  <c r="J40" i="40" s="1"/>
  <c r="J38" i="40"/>
  <c r="I38" i="40"/>
  <c r="F38" i="40"/>
  <c r="E38" i="40"/>
  <c r="D38" i="40"/>
  <c r="C38" i="40"/>
  <c r="J37" i="40"/>
  <c r="I36" i="40"/>
  <c r="F36" i="40"/>
  <c r="E36" i="40"/>
  <c r="D36" i="40"/>
  <c r="C36" i="40"/>
  <c r="J35" i="40"/>
  <c r="I34" i="40"/>
  <c r="F34" i="40"/>
  <c r="E34" i="40"/>
  <c r="D34" i="40"/>
  <c r="C34" i="40"/>
  <c r="J33" i="40"/>
  <c r="I32" i="40"/>
  <c r="F32" i="40"/>
  <c r="E32" i="40"/>
  <c r="D32" i="40"/>
  <c r="C32" i="40"/>
  <c r="J31" i="40"/>
  <c r="J32" i="40" s="1"/>
  <c r="I30" i="40"/>
  <c r="F30" i="40"/>
  <c r="E30" i="40"/>
  <c r="D30" i="40"/>
  <c r="C30" i="40"/>
  <c r="J29" i="40"/>
  <c r="J30" i="40" s="1"/>
  <c r="I28" i="40"/>
  <c r="F28" i="40"/>
  <c r="E28" i="40"/>
  <c r="D28" i="40"/>
  <c r="C28" i="40"/>
  <c r="J27" i="40"/>
  <c r="I26" i="40"/>
  <c r="F26" i="40"/>
  <c r="E26" i="40"/>
  <c r="D26" i="40"/>
  <c r="C26" i="40"/>
  <c r="J25" i="40"/>
  <c r="J26" i="40" s="1"/>
  <c r="I24" i="40"/>
  <c r="F24" i="40"/>
  <c r="E24" i="40"/>
  <c r="D24" i="40"/>
  <c r="C24" i="40"/>
  <c r="J23" i="40"/>
  <c r="J24" i="40" s="1"/>
  <c r="J22" i="40"/>
  <c r="I22" i="40"/>
  <c r="F22" i="40"/>
  <c r="E22" i="40"/>
  <c r="D22" i="40"/>
  <c r="C22" i="40"/>
  <c r="J21" i="40"/>
  <c r="J20" i="40"/>
  <c r="I20" i="40"/>
  <c r="F20" i="40"/>
  <c r="E20" i="40"/>
  <c r="D20" i="40"/>
  <c r="C20" i="40"/>
  <c r="J19" i="40"/>
  <c r="I18" i="40"/>
  <c r="F18" i="40"/>
  <c r="E18" i="40"/>
  <c r="D18" i="40"/>
  <c r="C18" i="40"/>
  <c r="J17" i="40"/>
  <c r="I16" i="40"/>
  <c r="F16" i="40"/>
  <c r="E16" i="40"/>
  <c r="D16" i="40"/>
  <c r="C16" i="40"/>
  <c r="J15" i="40"/>
  <c r="I14" i="40"/>
  <c r="F14" i="40"/>
  <c r="E14" i="40"/>
  <c r="D14" i="40"/>
  <c r="C14" i="40"/>
  <c r="J13" i="40"/>
  <c r="J14" i="40" s="1"/>
  <c r="I12" i="40"/>
  <c r="F12" i="40"/>
  <c r="E12" i="40"/>
  <c r="D12" i="40"/>
  <c r="C12" i="40"/>
  <c r="J11" i="40"/>
  <c r="I10" i="40"/>
  <c r="F10" i="40"/>
  <c r="E10" i="40"/>
  <c r="D10" i="40"/>
  <c r="C10" i="40"/>
  <c r="J9" i="40"/>
  <c r="J10" i="40" s="1"/>
  <c r="I8" i="40"/>
  <c r="F8" i="40"/>
  <c r="E8" i="40"/>
  <c r="D8" i="40"/>
  <c r="C8" i="40"/>
  <c r="J7" i="40"/>
  <c r="J8" i="40" s="1"/>
  <c r="J6" i="40"/>
  <c r="I6" i="40"/>
  <c r="F6" i="40"/>
  <c r="E6" i="40"/>
  <c r="D6" i="40"/>
  <c r="C6" i="40"/>
  <c r="J5" i="40"/>
  <c r="J38" i="39"/>
  <c r="J37" i="39"/>
  <c r="J34" i="39"/>
  <c r="F33" i="39"/>
  <c r="J32" i="39"/>
  <c r="I29" i="39"/>
  <c r="I33" i="39" s="1"/>
  <c r="H29" i="39"/>
  <c r="H24" i="39" s="1"/>
  <c r="G29" i="39"/>
  <c r="G26" i="39" s="1"/>
  <c r="F29" i="39"/>
  <c r="F30" i="39" s="1"/>
  <c r="E29" i="39"/>
  <c r="E33" i="39" s="1"/>
  <c r="D29" i="39"/>
  <c r="D33" i="39" s="1"/>
  <c r="C29" i="39"/>
  <c r="C18" i="39" s="1"/>
  <c r="I28" i="39"/>
  <c r="F28" i="39"/>
  <c r="E28" i="39"/>
  <c r="D28" i="39"/>
  <c r="C28" i="39"/>
  <c r="J27" i="39"/>
  <c r="I26" i="39"/>
  <c r="H26" i="39"/>
  <c r="F26" i="39"/>
  <c r="E26" i="39"/>
  <c r="D26" i="39"/>
  <c r="J25" i="39"/>
  <c r="I24" i="39"/>
  <c r="F24" i="39"/>
  <c r="E24" i="39"/>
  <c r="D24" i="39"/>
  <c r="J23" i="39"/>
  <c r="I22" i="39"/>
  <c r="F22" i="39"/>
  <c r="E22" i="39"/>
  <c r="D22" i="39"/>
  <c r="C22" i="39"/>
  <c r="J21" i="39"/>
  <c r="I20" i="39"/>
  <c r="F20" i="39"/>
  <c r="E20" i="39"/>
  <c r="D20" i="39"/>
  <c r="C20" i="39"/>
  <c r="J19" i="39"/>
  <c r="I18" i="39"/>
  <c r="F18" i="39"/>
  <c r="E18" i="39"/>
  <c r="D18" i="39"/>
  <c r="J17" i="39"/>
  <c r="I16" i="39"/>
  <c r="F16" i="39"/>
  <c r="E16" i="39"/>
  <c r="D16" i="39"/>
  <c r="J15" i="39"/>
  <c r="I14" i="39"/>
  <c r="F14" i="39"/>
  <c r="E14" i="39"/>
  <c r="D14" i="39"/>
  <c r="J13" i="39"/>
  <c r="I12" i="39"/>
  <c r="H12" i="39"/>
  <c r="G12" i="39"/>
  <c r="F12" i="39"/>
  <c r="E12" i="39"/>
  <c r="D12" i="39"/>
  <c r="C12" i="39"/>
  <c r="J11" i="39"/>
  <c r="I10" i="39"/>
  <c r="H10" i="39"/>
  <c r="F10" i="39"/>
  <c r="E10" i="39"/>
  <c r="D10" i="39"/>
  <c r="J9" i="39"/>
  <c r="I8" i="39"/>
  <c r="F8" i="39"/>
  <c r="E8" i="39"/>
  <c r="D8" i="39"/>
  <c r="J7" i="39"/>
  <c r="I6" i="39"/>
  <c r="F6" i="39"/>
  <c r="E6" i="39"/>
  <c r="D6" i="39"/>
  <c r="C6" i="39"/>
  <c r="J5" i="39"/>
  <c r="J32" i="38"/>
  <c r="J31" i="38"/>
  <c r="J28" i="38"/>
  <c r="I27" i="38"/>
  <c r="E27" i="38"/>
  <c r="D27" i="38"/>
  <c r="J26" i="38"/>
  <c r="I24" i="38"/>
  <c r="E24" i="38"/>
  <c r="D24" i="38"/>
  <c r="I23" i="38"/>
  <c r="G23" i="38"/>
  <c r="G22" i="38" s="1"/>
  <c r="F23" i="38"/>
  <c r="F27" i="38" s="1"/>
  <c r="E23" i="38"/>
  <c r="D23" i="38"/>
  <c r="D22" i="38" s="1"/>
  <c r="C23" i="38"/>
  <c r="C27" i="38" s="1"/>
  <c r="I22" i="38"/>
  <c r="F22" i="38"/>
  <c r="E22" i="38"/>
  <c r="J21" i="38"/>
  <c r="I20" i="38"/>
  <c r="F20" i="38"/>
  <c r="E20" i="38"/>
  <c r="J19" i="38"/>
  <c r="I18" i="38"/>
  <c r="F18" i="38"/>
  <c r="E18" i="38"/>
  <c r="J17" i="38"/>
  <c r="I16" i="38"/>
  <c r="F16" i="38"/>
  <c r="E16" i="38"/>
  <c r="J15" i="38"/>
  <c r="I14" i="38"/>
  <c r="F14" i="38"/>
  <c r="E14" i="38"/>
  <c r="J13" i="38"/>
  <c r="I12" i="38"/>
  <c r="F12" i="38"/>
  <c r="E12" i="38"/>
  <c r="J11" i="38"/>
  <c r="I10" i="38"/>
  <c r="F10" i="38"/>
  <c r="E10" i="38"/>
  <c r="J9" i="38"/>
  <c r="I8" i="38"/>
  <c r="F8" i="38"/>
  <c r="E8" i="38"/>
  <c r="J7" i="38"/>
  <c r="I6" i="38"/>
  <c r="F6" i="38"/>
  <c r="E6" i="38"/>
  <c r="J5" i="38"/>
  <c r="J30" i="37"/>
  <c r="J29" i="37"/>
  <c r="J26" i="37"/>
  <c r="J25" i="37" s="1"/>
  <c r="E25" i="37"/>
  <c r="C25" i="37"/>
  <c r="J24" i="37"/>
  <c r="E22" i="37"/>
  <c r="C22" i="37"/>
  <c r="J21" i="37"/>
  <c r="J20" i="37" s="1"/>
  <c r="I21" i="37"/>
  <c r="I25" i="37" s="1"/>
  <c r="G21" i="37"/>
  <c r="G25" i="37" s="1"/>
  <c r="F21" i="37"/>
  <c r="F25" i="37" s="1"/>
  <c r="E21" i="37"/>
  <c r="D21" i="37"/>
  <c r="D25" i="37" s="1"/>
  <c r="C21" i="37"/>
  <c r="I20" i="37"/>
  <c r="G20" i="37"/>
  <c r="F20" i="37"/>
  <c r="E20" i="37"/>
  <c r="C20" i="37"/>
  <c r="J19" i="37"/>
  <c r="I18" i="37"/>
  <c r="G18" i="37"/>
  <c r="F18" i="37"/>
  <c r="E18" i="37"/>
  <c r="C18" i="37"/>
  <c r="J17" i="37"/>
  <c r="I16" i="37"/>
  <c r="G16" i="37"/>
  <c r="F16" i="37"/>
  <c r="E16" i="37"/>
  <c r="C16" i="37"/>
  <c r="J15" i="37"/>
  <c r="I14" i="37"/>
  <c r="G14" i="37"/>
  <c r="F14" i="37"/>
  <c r="E14" i="37"/>
  <c r="C14" i="37"/>
  <c r="J13" i="37"/>
  <c r="I12" i="37"/>
  <c r="G12" i="37"/>
  <c r="F12" i="37"/>
  <c r="E12" i="37"/>
  <c r="C12" i="37"/>
  <c r="J11" i="37"/>
  <c r="I10" i="37"/>
  <c r="G10" i="37"/>
  <c r="F10" i="37"/>
  <c r="E10" i="37"/>
  <c r="C10" i="37"/>
  <c r="J9" i="37"/>
  <c r="I8" i="37"/>
  <c r="G8" i="37"/>
  <c r="F8" i="37"/>
  <c r="E8" i="37"/>
  <c r="C8" i="37"/>
  <c r="J7" i="37"/>
  <c r="I6" i="37"/>
  <c r="G6" i="37"/>
  <c r="F6" i="37"/>
  <c r="E6" i="37"/>
  <c r="C6" i="37"/>
  <c r="J5" i="37"/>
  <c r="J20" i="36"/>
  <c r="J19" i="36"/>
  <c r="J16" i="36"/>
  <c r="E15" i="36"/>
  <c r="J14" i="36"/>
  <c r="I11" i="36"/>
  <c r="I10" i="36" s="1"/>
  <c r="H11" i="36"/>
  <c r="H10" i="36" s="1"/>
  <c r="G11" i="36"/>
  <c r="G6" i="36" s="1"/>
  <c r="F11" i="36"/>
  <c r="F8" i="36" s="1"/>
  <c r="E11" i="36"/>
  <c r="E12" i="36" s="1"/>
  <c r="D11" i="36"/>
  <c r="D15" i="36" s="1"/>
  <c r="C11" i="36"/>
  <c r="C15" i="36" s="1"/>
  <c r="G10" i="36"/>
  <c r="E10" i="36"/>
  <c r="D10" i="36"/>
  <c r="C10" i="36"/>
  <c r="J9" i="36"/>
  <c r="I8" i="36"/>
  <c r="H8" i="36"/>
  <c r="G8" i="36"/>
  <c r="E8" i="36"/>
  <c r="D8" i="36"/>
  <c r="C8" i="36"/>
  <c r="J7" i="36"/>
  <c r="I6" i="36"/>
  <c r="H6" i="36"/>
  <c r="E6" i="36"/>
  <c r="D6" i="36"/>
  <c r="C6" i="36"/>
  <c r="J5" i="36"/>
  <c r="J24" i="35"/>
  <c r="J23" i="35"/>
  <c r="J20" i="35"/>
  <c r="F19" i="35"/>
  <c r="E19" i="35"/>
  <c r="J18" i="35"/>
  <c r="F16" i="35"/>
  <c r="E16" i="35"/>
  <c r="I15" i="35"/>
  <c r="I19" i="35" s="1"/>
  <c r="G15" i="35"/>
  <c r="G19" i="35" s="1"/>
  <c r="F15" i="35"/>
  <c r="E15" i="35"/>
  <c r="E14" i="35" s="1"/>
  <c r="D15" i="35"/>
  <c r="D19" i="35" s="1"/>
  <c r="C15" i="35"/>
  <c r="C19" i="35" s="1"/>
  <c r="I14" i="35"/>
  <c r="G14" i="35"/>
  <c r="F14" i="35"/>
  <c r="C14" i="35"/>
  <c r="J13" i="35"/>
  <c r="I12" i="35"/>
  <c r="G12" i="35"/>
  <c r="F12" i="35"/>
  <c r="C12" i="35"/>
  <c r="J11" i="35"/>
  <c r="I10" i="35"/>
  <c r="G10" i="35"/>
  <c r="F10" i="35"/>
  <c r="C10" i="35"/>
  <c r="J9" i="35"/>
  <c r="I8" i="35"/>
  <c r="G8" i="35"/>
  <c r="F8" i="35"/>
  <c r="C8" i="35"/>
  <c r="J7" i="35"/>
  <c r="I6" i="35"/>
  <c r="G6" i="35"/>
  <c r="F6" i="35"/>
  <c r="C6" i="35"/>
  <c r="J5" i="35"/>
  <c r="J18" i="40" l="1"/>
  <c r="J16" i="40"/>
  <c r="J36" i="40"/>
  <c r="J34" i="40"/>
  <c r="J12" i="40"/>
  <c r="J20" i="39"/>
  <c r="J16" i="39"/>
  <c r="G33" i="39"/>
  <c r="C8" i="39"/>
  <c r="H14" i="39"/>
  <c r="G16" i="39"/>
  <c r="C24" i="39"/>
  <c r="I30" i="39"/>
  <c r="H33" i="39"/>
  <c r="G14" i="39"/>
  <c r="H30" i="39"/>
  <c r="C10" i="39"/>
  <c r="H16" i="39"/>
  <c r="G18" i="39"/>
  <c r="C26" i="39"/>
  <c r="J29" i="39"/>
  <c r="H18" i="39"/>
  <c r="G20" i="39"/>
  <c r="C30" i="39"/>
  <c r="G30" i="39"/>
  <c r="H28" i="39"/>
  <c r="G6" i="39"/>
  <c r="C14" i="39"/>
  <c r="H20" i="39"/>
  <c r="G22" i="39"/>
  <c r="D30" i="39"/>
  <c r="C33" i="39"/>
  <c r="G28" i="39"/>
  <c r="H6" i="39"/>
  <c r="G8" i="39"/>
  <c r="C16" i="39"/>
  <c r="H22" i="39"/>
  <c r="G24" i="39"/>
  <c r="E30" i="39"/>
  <c r="H8" i="39"/>
  <c r="G10" i="39"/>
  <c r="J16" i="38"/>
  <c r="J22" i="38"/>
  <c r="J27" i="38"/>
  <c r="C10" i="38"/>
  <c r="C14" i="38"/>
  <c r="C18" i="38"/>
  <c r="D6" i="38"/>
  <c r="D8" i="38"/>
  <c r="D10" i="38"/>
  <c r="D12" i="38"/>
  <c r="D14" i="38"/>
  <c r="D16" i="38"/>
  <c r="D18" i="38"/>
  <c r="D20" i="38"/>
  <c r="F24" i="38"/>
  <c r="C6" i="38"/>
  <c r="C8" i="38"/>
  <c r="C12" i="38"/>
  <c r="C16" i="38"/>
  <c r="C20" i="38"/>
  <c r="C22" i="38"/>
  <c r="G24" i="38"/>
  <c r="G27" i="38"/>
  <c r="G6" i="38"/>
  <c r="G8" i="38"/>
  <c r="G10" i="38"/>
  <c r="G12" i="38"/>
  <c r="G14" i="38"/>
  <c r="G16" i="38"/>
  <c r="G18" i="38"/>
  <c r="G20" i="38"/>
  <c r="J23" i="38"/>
  <c r="J24" i="38" s="1"/>
  <c r="C24" i="38"/>
  <c r="J6" i="37"/>
  <c r="D6" i="37"/>
  <c r="D8" i="37"/>
  <c r="D10" i="37"/>
  <c r="D12" i="37"/>
  <c r="D14" i="37"/>
  <c r="D16" i="37"/>
  <c r="D18" i="37"/>
  <c r="D20" i="37"/>
  <c r="F22" i="37"/>
  <c r="J12" i="37"/>
  <c r="G22" i="37"/>
  <c r="J10" i="37"/>
  <c r="I22" i="37"/>
  <c r="J8" i="37"/>
  <c r="J22" i="37"/>
  <c r="J14" i="37"/>
  <c r="J16" i="37"/>
  <c r="J18" i="37"/>
  <c r="D22" i="37"/>
  <c r="J8" i="36"/>
  <c r="G12" i="36"/>
  <c r="H12" i="36"/>
  <c r="I15" i="36"/>
  <c r="J11" i="36"/>
  <c r="J10" i="36" s="1"/>
  <c r="I12" i="36"/>
  <c r="C12" i="36"/>
  <c r="F10" i="36"/>
  <c r="F6" i="36"/>
  <c r="D12" i="36"/>
  <c r="F12" i="36"/>
  <c r="F15" i="36"/>
  <c r="G15" i="36"/>
  <c r="E6" i="35"/>
  <c r="E8" i="35"/>
  <c r="E10" i="35"/>
  <c r="E12" i="35"/>
  <c r="G16" i="35"/>
  <c r="D10" i="35"/>
  <c r="I16" i="35"/>
  <c r="D8" i="35"/>
  <c r="D14" i="35"/>
  <c r="J15" i="35"/>
  <c r="J16" i="35" s="1"/>
  <c r="D6" i="35"/>
  <c r="D12" i="35"/>
  <c r="C16" i="35"/>
  <c r="D16" i="35"/>
  <c r="J33" i="39" l="1"/>
  <c r="J24" i="39"/>
  <c r="J30" i="39"/>
  <c r="J8" i="39"/>
  <c r="J6" i="39"/>
  <c r="J28" i="39"/>
  <c r="J18" i="39"/>
  <c r="J10" i="39"/>
  <c r="J26" i="39"/>
  <c r="J14" i="39"/>
  <c r="J22" i="39"/>
  <c r="J12" i="39"/>
  <c r="J18" i="38"/>
  <c r="J14" i="38"/>
  <c r="J6" i="38"/>
  <c r="J20" i="38"/>
  <c r="J10" i="38"/>
  <c r="J8" i="38"/>
  <c r="J12" i="38"/>
  <c r="J15" i="36"/>
  <c r="J12" i="36"/>
  <c r="J6" i="36"/>
  <c r="J14" i="35"/>
  <c r="J8" i="35"/>
  <c r="J19" i="35"/>
  <c r="J6" i="35"/>
  <c r="J10" i="35"/>
  <c r="J12" i="35"/>
  <c r="X37" i="34" l="1"/>
  <c r="Z36" i="34"/>
  <c r="Y36" i="34"/>
  <c r="X36" i="34"/>
  <c r="X33" i="34"/>
  <c r="Y31" i="34"/>
  <c r="X31" i="34"/>
  <c r="Z31" i="34" s="1"/>
  <c r="W31" i="34"/>
  <c r="T31" i="34"/>
  <c r="Q31" i="34"/>
  <c r="N31" i="34"/>
  <c r="K31" i="34"/>
  <c r="H31" i="34"/>
  <c r="E31" i="34"/>
  <c r="V28" i="34"/>
  <c r="V29" i="34" s="1"/>
  <c r="U28" i="34"/>
  <c r="U29" i="34" s="1"/>
  <c r="S28" i="34"/>
  <c r="S29" i="34" s="1"/>
  <c r="R28" i="34"/>
  <c r="R25" i="34" s="1"/>
  <c r="P28" i="34"/>
  <c r="P29" i="34" s="1"/>
  <c r="O28" i="34"/>
  <c r="O29" i="34" s="1"/>
  <c r="M28" i="34"/>
  <c r="M29" i="34" s="1"/>
  <c r="L28" i="34"/>
  <c r="L29" i="34" s="1"/>
  <c r="J28" i="34"/>
  <c r="J25" i="34" s="1"/>
  <c r="I28" i="34"/>
  <c r="I29" i="34" s="1"/>
  <c r="G28" i="34"/>
  <c r="G29" i="34" s="1"/>
  <c r="F28" i="34"/>
  <c r="F29" i="34" s="1"/>
  <c r="D28" i="34"/>
  <c r="Y28" i="34" s="1"/>
  <c r="Y29" i="34" s="1"/>
  <c r="C28" i="34"/>
  <c r="X28" i="34" s="1"/>
  <c r="X29" i="34" s="1"/>
  <c r="V27" i="34"/>
  <c r="U27" i="34"/>
  <c r="S27" i="34"/>
  <c r="P27" i="34"/>
  <c r="O27" i="34"/>
  <c r="M27" i="34"/>
  <c r="L27" i="34"/>
  <c r="I27" i="34"/>
  <c r="G27" i="34"/>
  <c r="F27" i="34"/>
  <c r="D27" i="34"/>
  <c r="C27" i="34"/>
  <c r="Z26" i="34"/>
  <c r="Y26" i="34"/>
  <c r="X26" i="34"/>
  <c r="X27" i="34" s="1"/>
  <c r="W26" i="34"/>
  <c r="T26" i="34"/>
  <c r="Q26" i="34"/>
  <c r="N26" i="34"/>
  <c r="K26" i="34"/>
  <c r="H26" i="34"/>
  <c r="E26" i="34"/>
  <c r="V25" i="34"/>
  <c r="U25" i="34"/>
  <c r="S25" i="34"/>
  <c r="P25" i="34"/>
  <c r="O25" i="34"/>
  <c r="M25" i="34"/>
  <c r="L25" i="34"/>
  <c r="I25" i="34"/>
  <c r="G25" i="34"/>
  <c r="F25" i="34"/>
  <c r="D25" i="34"/>
  <c r="C25" i="34"/>
  <c r="Y24" i="34"/>
  <c r="Y25" i="34" s="1"/>
  <c r="X24" i="34"/>
  <c r="Z24" i="34" s="1"/>
  <c r="W24" i="34"/>
  <c r="T24" i="34"/>
  <c r="Q24" i="34"/>
  <c r="N24" i="34"/>
  <c r="K24" i="34"/>
  <c r="H24" i="34"/>
  <c r="E24" i="34"/>
  <c r="V23" i="34"/>
  <c r="U23" i="34"/>
  <c r="S23" i="34"/>
  <c r="P23" i="34"/>
  <c r="O23" i="34"/>
  <c r="M23" i="34"/>
  <c r="L23" i="34"/>
  <c r="I23" i="34"/>
  <c r="G23" i="34"/>
  <c r="F23" i="34"/>
  <c r="D23" i="34"/>
  <c r="C23" i="34"/>
  <c r="Z22" i="34"/>
  <c r="Y22" i="34"/>
  <c r="Y23" i="34" s="1"/>
  <c r="X22" i="34"/>
  <c r="X23" i="34" s="1"/>
  <c r="W22" i="34"/>
  <c r="T22" i="34"/>
  <c r="Q22" i="34"/>
  <c r="N22" i="34"/>
  <c r="K22" i="34"/>
  <c r="H22" i="34"/>
  <c r="E22" i="34"/>
  <c r="V21" i="34"/>
  <c r="U21" i="34"/>
  <c r="S21" i="34"/>
  <c r="P21" i="34"/>
  <c r="O21" i="34"/>
  <c r="M21" i="34"/>
  <c r="L21" i="34"/>
  <c r="I21" i="34"/>
  <c r="G21" i="34"/>
  <c r="F21" i="34"/>
  <c r="D21" i="34"/>
  <c r="C21" i="34"/>
  <c r="Y20" i="34"/>
  <c r="Y21" i="34" s="1"/>
  <c r="X20" i="34"/>
  <c r="X21" i="34" s="1"/>
  <c r="W20" i="34"/>
  <c r="T20" i="34"/>
  <c r="Q20" i="34"/>
  <c r="N20" i="34"/>
  <c r="K20" i="34"/>
  <c r="H20" i="34"/>
  <c r="E20" i="34"/>
  <c r="V19" i="34"/>
  <c r="U19" i="34"/>
  <c r="S19" i="34"/>
  <c r="R19" i="34"/>
  <c r="P19" i="34"/>
  <c r="O19" i="34"/>
  <c r="M19" i="34"/>
  <c r="L19" i="34"/>
  <c r="J19" i="34"/>
  <c r="I19" i="34"/>
  <c r="G19" i="34"/>
  <c r="F19" i="34"/>
  <c r="D19" i="34"/>
  <c r="C19" i="34"/>
  <c r="Z18" i="34"/>
  <c r="Y18" i="34"/>
  <c r="Y19" i="34" s="1"/>
  <c r="X18" i="34"/>
  <c r="X19" i="34" s="1"/>
  <c r="W18" i="34"/>
  <c r="T18" i="34"/>
  <c r="Q18" i="34"/>
  <c r="N18" i="34"/>
  <c r="K18" i="34"/>
  <c r="H18" i="34"/>
  <c r="E18" i="34"/>
  <c r="V17" i="34"/>
  <c r="U17" i="34"/>
  <c r="S17" i="34"/>
  <c r="P17" i="34"/>
  <c r="O17" i="34"/>
  <c r="M17" i="34"/>
  <c r="L17" i="34"/>
  <c r="I17" i="34"/>
  <c r="G17" i="34"/>
  <c r="F17" i="34"/>
  <c r="D17" i="34"/>
  <c r="C17" i="34"/>
  <c r="Y16" i="34"/>
  <c r="Y17" i="34" s="1"/>
  <c r="X16" i="34"/>
  <c r="Z16" i="34" s="1"/>
  <c r="W16" i="34"/>
  <c r="T16" i="34"/>
  <c r="Q16" i="34"/>
  <c r="N16" i="34"/>
  <c r="K16" i="34"/>
  <c r="H16" i="34"/>
  <c r="E16" i="34"/>
  <c r="V15" i="34"/>
  <c r="U15" i="34"/>
  <c r="S15" i="34"/>
  <c r="P15" i="34"/>
  <c r="O15" i="34"/>
  <c r="M15" i="34"/>
  <c r="L15" i="34"/>
  <c r="I15" i="34"/>
  <c r="G15" i="34"/>
  <c r="F15" i="34"/>
  <c r="D15" i="34"/>
  <c r="C15" i="34"/>
  <c r="Z14" i="34"/>
  <c r="Y14" i="34"/>
  <c r="Y15" i="34" s="1"/>
  <c r="X14" i="34"/>
  <c r="X15" i="34" s="1"/>
  <c r="W14" i="34"/>
  <c r="T14" i="34"/>
  <c r="Q14" i="34"/>
  <c r="N14" i="34"/>
  <c r="K14" i="34"/>
  <c r="H14" i="34"/>
  <c r="E14" i="34"/>
  <c r="V13" i="34"/>
  <c r="U13" i="34"/>
  <c r="S13" i="34"/>
  <c r="P13" i="34"/>
  <c r="O13" i="34"/>
  <c r="M13" i="34"/>
  <c r="L13" i="34"/>
  <c r="I13" i="34"/>
  <c r="G13" i="34"/>
  <c r="F13" i="34"/>
  <c r="D13" i="34"/>
  <c r="C13" i="34"/>
  <c r="Y12" i="34"/>
  <c r="Y13" i="34" s="1"/>
  <c r="X12" i="34"/>
  <c r="X13" i="34" s="1"/>
  <c r="W12" i="34"/>
  <c r="T12" i="34"/>
  <c r="Q12" i="34"/>
  <c r="Q13" i="34" s="1"/>
  <c r="N12" i="34"/>
  <c r="N13" i="34" s="1"/>
  <c r="K12" i="34"/>
  <c r="H12" i="34"/>
  <c r="E12" i="34"/>
  <c r="V11" i="34"/>
  <c r="U11" i="34"/>
  <c r="S11" i="34"/>
  <c r="R11" i="34"/>
  <c r="P11" i="34"/>
  <c r="O11" i="34"/>
  <c r="M11" i="34"/>
  <c r="L11" i="34"/>
  <c r="J11" i="34"/>
  <c r="I11" i="34"/>
  <c r="G11" i="34"/>
  <c r="F11" i="34"/>
  <c r="D11" i="34"/>
  <c r="C11" i="34"/>
  <c r="Z10" i="34"/>
  <c r="Y10" i="34"/>
  <c r="Y11" i="34" s="1"/>
  <c r="X10" i="34"/>
  <c r="X11" i="34" s="1"/>
  <c r="W10" i="34"/>
  <c r="T10" i="34"/>
  <c r="Q10" i="34"/>
  <c r="Q11" i="34" s="1"/>
  <c r="N10" i="34"/>
  <c r="K10" i="34"/>
  <c r="H10" i="34"/>
  <c r="E10" i="34"/>
  <c r="V9" i="34"/>
  <c r="U9" i="34"/>
  <c r="S9" i="34"/>
  <c r="P9" i="34"/>
  <c r="O9" i="34"/>
  <c r="M9" i="34"/>
  <c r="L9" i="34"/>
  <c r="I9" i="34"/>
  <c r="G9" i="34"/>
  <c r="F9" i="34"/>
  <c r="D9" i="34"/>
  <c r="C9" i="34"/>
  <c r="Y8" i="34"/>
  <c r="Y9" i="34" s="1"/>
  <c r="X8" i="34"/>
  <c r="Z8" i="34" s="1"/>
  <c r="W8" i="34"/>
  <c r="T8" i="34"/>
  <c r="Q8" i="34"/>
  <c r="Q9" i="34" s="1"/>
  <c r="N8" i="34"/>
  <c r="K8" i="34"/>
  <c r="H8" i="34"/>
  <c r="E8" i="34"/>
  <c r="V7" i="34"/>
  <c r="U7" i="34"/>
  <c r="S7" i="34"/>
  <c r="P7" i="34"/>
  <c r="O7" i="34"/>
  <c r="M7" i="34"/>
  <c r="L7" i="34"/>
  <c r="I7" i="34"/>
  <c r="G7" i="34"/>
  <c r="F7" i="34"/>
  <c r="D7" i="34"/>
  <c r="C7" i="34"/>
  <c r="Z6" i="34"/>
  <c r="Y6" i="34"/>
  <c r="Y7" i="34" s="1"/>
  <c r="X6" i="34"/>
  <c r="X7" i="34" s="1"/>
  <c r="W6" i="34"/>
  <c r="W28" i="34" s="1"/>
  <c r="T6" i="34"/>
  <c r="Q6" i="34"/>
  <c r="Q28" i="34" s="1"/>
  <c r="N6" i="34"/>
  <c r="N28" i="34" s="1"/>
  <c r="K6" i="34"/>
  <c r="H6" i="34"/>
  <c r="H28" i="34" s="1"/>
  <c r="E6" i="34"/>
  <c r="J23" i="33"/>
  <c r="J22" i="33"/>
  <c r="J19" i="33"/>
  <c r="F17" i="33"/>
  <c r="E17" i="33"/>
  <c r="I15" i="33"/>
  <c r="I17" i="33" s="1"/>
  <c r="G15" i="33"/>
  <c r="G17" i="33" s="1"/>
  <c r="F15" i="33"/>
  <c r="E15" i="33"/>
  <c r="D15" i="33"/>
  <c r="D17" i="33" s="1"/>
  <c r="J14" i="33"/>
  <c r="I11" i="33"/>
  <c r="I12" i="33" s="1"/>
  <c r="G11" i="33"/>
  <c r="G12" i="33" s="1"/>
  <c r="F11" i="33"/>
  <c r="F12" i="33" s="1"/>
  <c r="E11" i="33"/>
  <c r="E12" i="33" s="1"/>
  <c r="D11" i="33"/>
  <c r="D12" i="33" s="1"/>
  <c r="G10" i="33"/>
  <c r="F10" i="33"/>
  <c r="E10" i="33"/>
  <c r="D10" i="33"/>
  <c r="J9" i="33"/>
  <c r="F8" i="33"/>
  <c r="E8" i="33"/>
  <c r="D8" i="33"/>
  <c r="J7" i="33"/>
  <c r="E6" i="33"/>
  <c r="D6" i="33"/>
  <c r="J5" i="33"/>
  <c r="J14" i="32"/>
  <c r="J13" i="32"/>
  <c r="F10" i="32"/>
  <c r="C10" i="32"/>
  <c r="J9" i="32"/>
  <c r="J10" i="32" s="1"/>
  <c r="I9" i="32"/>
  <c r="I10" i="32" s="1"/>
  <c r="F9" i="32"/>
  <c r="E9" i="32"/>
  <c r="E10" i="32" s="1"/>
  <c r="D9" i="32"/>
  <c r="D6" i="32" s="1"/>
  <c r="C9" i="32"/>
  <c r="I8" i="32"/>
  <c r="F8" i="32"/>
  <c r="E8" i="32"/>
  <c r="C8" i="32"/>
  <c r="J7" i="32"/>
  <c r="J8" i="32" s="1"/>
  <c r="I6" i="32"/>
  <c r="F6" i="32"/>
  <c r="E6" i="32"/>
  <c r="C6" i="32"/>
  <c r="J5" i="32"/>
  <c r="J6" i="32" s="1"/>
  <c r="J19" i="31"/>
  <c r="J18" i="31"/>
  <c r="I15" i="31"/>
  <c r="H15" i="31"/>
  <c r="G15" i="31"/>
  <c r="F15" i="31"/>
  <c r="E15" i="31"/>
  <c r="D15" i="31"/>
  <c r="C15" i="31"/>
  <c r="J15" i="31" s="1"/>
  <c r="J14" i="31"/>
  <c r="G12" i="31"/>
  <c r="I11" i="31"/>
  <c r="I12" i="31" s="1"/>
  <c r="H11" i="31"/>
  <c r="H12" i="31" s="1"/>
  <c r="G11" i="31"/>
  <c r="G6" i="31" s="1"/>
  <c r="F11" i="31"/>
  <c r="F12" i="31" s="1"/>
  <c r="E11" i="31"/>
  <c r="E12" i="31" s="1"/>
  <c r="D11" i="31"/>
  <c r="D12" i="31" s="1"/>
  <c r="C11" i="31"/>
  <c r="C12" i="31" s="1"/>
  <c r="I10" i="31"/>
  <c r="H10" i="31"/>
  <c r="F10" i="31"/>
  <c r="E10" i="31"/>
  <c r="D10" i="31"/>
  <c r="C10" i="31"/>
  <c r="J9" i="31"/>
  <c r="J10" i="31" s="1"/>
  <c r="I8" i="31"/>
  <c r="H8" i="31"/>
  <c r="F8" i="31"/>
  <c r="E8" i="31"/>
  <c r="J7" i="31"/>
  <c r="J8" i="31" s="1"/>
  <c r="I6" i="31"/>
  <c r="H6" i="31"/>
  <c r="F6" i="31"/>
  <c r="C6" i="31"/>
  <c r="J5" i="31"/>
  <c r="J11" i="31" s="1"/>
  <c r="J12" i="31" s="1"/>
  <c r="K19" i="34" l="1"/>
  <c r="W29" i="34"/>
  <c r="U32" i="34"/>
  <c r="W15" i="34"/>
  <c r="N19" i="34"/>
  <c r="N21" i="34"/>
  <c r="W23" i="34"/>
  <c r="N27" i="34"/>
  <c r="H17" i="34"/>
  <c r="Q19" i="34"/>
  <c r="Q21" i="34"/>
  <c r="H25" i="34"/>
  <c r="Q27" i="34"/>
  <c r="K9" i="34"/>
  <c r="K17" i="34"/>
  <c r="H29" i="34"/>
  <c r="F32" i="34"/>
  <c r="H9" i="34"/>
  <c r="H13" i="34"/>
  <c r="H21" i="34"/>
  <c r="N9" i="34"/>
  <c r="W11" i="34"/>
  <c r="W13" i="34"/>
  <c r="H15" i="34"/>
  <c r="N17" i="34"/>
  <c r="W19" i="34"/>
  <c r="W21" i="34"/>
  <c r="H23" i="34"/>
  <c r="N25" i="34"/>
  <c r="W27" i="34"/>
  <c r="K7" i="34"/>
  <c r="Q17" i="34"/>
  <c r="Q25" i="34"/>
  <c r="Y27" i="34"/>
  <c r="L32" i="34"/>
  <c r="N23" i="34"/>
  <c r="N7" i="34"/>
  <c r="N29" i="34"/>
  <c r="N11" i="34"/>
  <c r="N15" i="34"/>
  <c r="E19" i="34"/>
  <c r="O32" i="34"/>
  <c r="Q29" i="34"/>
  <c r="W9" i="34"/>
  <c r="H11" i="34"/>
  <c r="Q15" i="34"/>
  <c r="W17" i="34"/>
  <c r="H19" i="34"/>
  <c r="Q23" i="34"/>
  <c r="W25" i="34"/>
  <c r="H27" i="34"/>
  <c r="J27" i="34"/>
  <c r="W7" i="34"/>
  <c r="K28" i="34"/>
  <c r="C29" i="34"/>
  <c r="H7" i="34"/>
  <c r="Z12" i="34"/>
  <c r="J13" i="34"/>
  <c r="R13" i="34"/>
  <c r="Z20" i="34"/>
  <c r="J21" i="34"/>
  <c r="R21" i="34"/>
  <c r="T28" i="34"/>
  <c r="D29" i="34"/>
  <c r="R27" i="34"/>
  <c r="J29" i="34"/>
  <c r="Q7" i="34"/>
  <c r="E28" i="34"/>
  <c r="E9" i="34" s="1"/>
  <c r="J7" i="34"/>
  <c r="R7" i="34"/>
  <c r="X9" i="34"/>
  <c r="J15" i="34"/>
  <c r="R15" i="34"/>
  <c r="X17" i="34"/>
  <c r="J23" i="34"/>
  <c r="R23" i="34"/>
  <c r="X25" i="34"/>
  <c r="R29" i="34"/>
  <c r="J9" i="34"/>
  <c r="R9" i="34"/>
  <c r="J17" i="34"/>
  <c r="R17" i="34"/>
  <c r="F6" i="33"/>
  <c r="G8" i="33"/>
  <c r="I10" i="33"/>
  <c r="G6" i="33"/>
  <c r="I8" i="33"/>
  <c r="I6" i="33"/>
  <c r="J11" i="33"/>
  <c r="J12" i="33" s="1"/>
  <c r="J15" i="33"/>
  <c r="J17" i="33" s="1"/>
  <c r="D10" i="32"/>
  <c r="D8" i="32"/>
  <c r="G8" i="31"/>
  <c r="J6" i="31"/>
  <c r="D6" i="31"/>
  <c r="C8" i="31"/>
  <c r="G10" i="31"/>
  <c r="E6" i="31"/>
  <c r="D8" i="31"/>
  <c r="T25" i="34" l="1"/>
  <c r="T13" i="34"/>
  <c r="T9" i="34"/>
  <c r="T17" i="34"/>
  <c r="T29" i="34"/>
  <c r="R32" i="34"/>
  <c r="E7" i="34"/>
  <c r="I32" i="34"/>
  <c r="K29" i="34"/>
  <c r="E21" i="34"/>
  <c r="K15" i="34"/>
  <c r="K27" i="34"/>
  <c r="E15" i="34"/>
  <c r="Z28" i="34"/>
  <c r="E29" i="34"/>
  <c r="Z21" i="34"/>
  <c r="E13" i="34"/>
  <c r="T15" i="34"/>
  <c r="T27" i="34"/>
  <c r="T7" i="34"/>
  <c r="E11" i="34"/>
  <c r="K25" i="34"/>
  <c r="K11" i="34"/>
  <c r="C32" i="34"/>
  <c r="X32" i="34" s="1"/>
  <c r="T23" i="34"/>
  <c r="E25" i="34"/>
  <c r="E27" i="34"/>
  <c r="T21" i="34"/>
  <c r="K21" i="34"/>
  <c r="Z13" i="34"/>
  <c r="T19" i="34"/>
  <c r="K23" i="34"/>
  <c r="T11" i="34"/>
  <c r="E23" i="34"/>
  <c r="E17" i="34"/>
  <c r="K13" i="34"/>
  <c r="J6" i="33"/>
  <c r="J10" i="33"/>
  <c r="J8" i="33"/>
  <c r="Z29" i="34" l="1"/>
  <c r="Z23" i="34"/>
  <c r="Z15" i="34"/>
  <c r="Z11" i="34"/>
  <c r="Z27" i="34"/>
  <c r="Z17" i="34"/>
  <c r="Z7" i="34"/>
  <c r="Z9" i="34"/>
  <c r="Z19" i="34"/>
  <c r="Z25" i="34"/>
</calcChain>
</file>

<file path=xl/sharedStrings.xml><?xml version="1.0" encoding="utf-8"?>
<sst xmlns="http://schemas.openxmlformats.org/spreadsheetml/2006/main" count="655" uniqueCount="155">
  <si>
    <t>Tableau 1.1.1 : Utilisateurs de l'hébergement d'urgence (HU) organisé par les services partenaires des Relais sociaux urbains (RSU).</t>
  </si>
  <si>
    <t>Sexe</t>
  </si>
  <si>
    <t>Relais social urbain (RSU)</t>
  </si>
  <si>
    <t>Charleroi (RSC)</t>
  </si>
  <si>
    <t>Liège (RSPL)</t>
  </si>
  <si>
    <t>La Louvière (RSULL)</t>
  </si>
  <si>
    <t>Mons (RSUMB)</t>
  </si>
  <si>
    <t>Namur (RSUN)</t>
  </si>
  <si>
    <t>Tournai (RSUT)</t>
  </si>
  <si>
    <t>Verviers (RSUV)</t>
  </si>
  <si>
    <t>Total des RSU wallons</t>
  </si>
  <si>
    <t>Homme</t>
  </si>
  <si>
    <t>CA</t>
  </si>
  <si>
    <t>%</t>
  </si>
  <si>
    <t>Femme</t>
  </si>
  <si>
    <t>Transsexuel</t>
  </si>
  <si>
    <t>nd</t>
  </si>
  <si>
    <t>-</t>
  </si>
  <si>
    <t>Total 
Sexe connu</t>
  </si>
  <si>
    <t>Sexe inconnu</t>
  </si>
  <si>
    <t xml:space="preserve"> CA</t>
  </si>
  <si>
    <t>Total global</t>
  </si>
  <si>
    <t>Services partenaires sources</t>
  </si>
  <si>
    <t>Nombre de services ayant répondu à cette variable</t>
  </si>
  <si>
    <t>Nombre de services ayant participé à la collecte relative à l'HU</t>
  </si>
  <si>
    <t>Sources : IWEPS, Relais sociaux urbains &amp; services partenaires des Relais sociaux urbains de Wallonie; Calculs : IWEPS</t>
  </si>
  <si>
    <t>Tableau 1.1.2 : Mineurs pris en charge par l'hébergement d'urgence  (HU) organisé par les services partenaires des Relais sociaux urbains (RSU).</t>
  </si>
  <si>
    <t>Type de prise en charge du mineur</t>
  </si>
  <si>
    <t>Prise en charge seul
(Utilisateur) (1)</t>
  </si>
  <si>
    <t xml:space="preserve"> %</t>
  </si>
  <si>
    <t>Prise en charge "en famille" (2)</t>
  </si>
  <si>
    <t xml:space="preserve">Total des mineurs
</t>
  </si>
  <si>
    <t>Remarques : 
(1) Un "mineur pris en charge seul" est un "mineur non accompagné par un membre majeur de sa famille (ou un autre adulte responsable)". Les autres données de profil sont relevées pour cette catégorie.
(2) Un  "mineur pris en charge en famille" est un mineur accompagné d'un adulte responsable. Les autres données de profil ne sont pas relevées pour cette catégorie. Ces mineurs ne sont donc pas comptabilisés dans les autres tableaux.</t>
  </si>
  <si>
    <t>Tableau 1.1.3 : Primo-utilisateurs de l'hébergement d'urgence (HU) organisé par les services partenaires des Relais sociaux urbains (RSU).</t>
  </si>
  <si>
    <t>Primo-utilisateurs
par Sexe</t>
  </si>
  <si>
    <t>Total
Sexe connu</t>
  </si>
  <si>
    <t>Total global des primo-utilisateurs</t>
  </si>
  <si>
    <t>Remarque :
Un "primo-utilisateur" est un bénéficiaire qui utilise le service pour la première fois de sa vie.</t>
  </si>
  <si>
    <t>Tableau 1.1.4 : Utilisateurs de l'hébergement d'urgence (HU) organisé par les services partenaires des Relais sociaux urbains (RSU).</t>
  </si>
  <si>
    <t>Catégorie d'âges</t>
  </si>
  <si>
    <t>H</t>
  </si>
  <si>
    <t>F</t>
  </si>
  <si>
    <t>Total</t>
  </si>
  <si>
    <t>0-17 ans</t>
  </si>
  <si>
    <t>18 à 24 ans</t>
  </si>
  <si>
    <t>25 à 29 ans</t>
  </si>
  <si>
    <t>30 à 34 ans</t>
  </si>
  <si>
    <t>35 à 39 ans</t>
  </si>
  <si>
    <t>40 à 44 ans</t>
  </si>
  <si>
    <t>45 à 49 ans</t>
  </si>
  <si>
    <t>50 à 54 ans</t>
  </si>
  <si>
    <t>55 à 59 ans</t>
  </si>
  <si>
    <t>60 à 64 ans</t>
  </si>
  <si>
    <t>65 ans et plus</t>
  </si>
  <si>
    <t>Total
Catégories d'âges connues</t>
  </si>
  <si>
    <t>Catégorie d'âges inconnue</t>
  </si>
  <si>
    <t xml:space="preserve">Non-réponses ou 
réponses non-exploitables </t>
  </si>
  <si>
    <t>Tableau 1.1.5 : Utilisateurs de l'hébergement d'urgence (HU) organisé par les services partenaires des Relais sociaux urbains (RSU).</t>
  </si>
  <si>
    <t xml:space="preserve">Type de ménage
(Situation de ménage / familiale) </t>
  </si>
  <si>
    <t>Isolés vivant sans enfant</t>
  </si>
  <si>
    <t>Isolés vivant avec enfant(s)</t>
  </si>
  <si>
    <t>En couple vivant sans enfant</t>
  </si>
  <si>
    <t>En couple vivant avec enfant(s)</t>
  </si>
  <si>
    <t>En situation familiale autre</t>
  </si>
  <si>
    <t xml:space="preserve">Total
(Type de ménage connu) </t>
  </si>
  <si>
    <t>Type de ménage inconnu</t>
  </si>
  <si>
    <t>Non- réponses
ou réponses non-exploitables</t>
  </si>
  <si>
    <t>Tableau 1.1.6 : Utilisateurs de l'hébergement d'urgence (HU) organisé par les services partenaires des Relais sociaux urbains (RSU).</t>
  </si>
  <si>
    <t>Nationalité</t>
  </si>
  <si>
    <t xml:space="preserve">Belge </t>
  </si>
  <si>
    <t>Etrangère UE</t>
  </si>
  <si>
    <t>Etrangère hors UE</t>
  </si>
  <si>
    <t xml:space="preserve">Total
(Nationalité connue) </t>
  </si>
  <si>
    <t>Nationalité inconnue</t>
  </si>
  <si>
    <t>Tableau 1.1.7 : Utilisateurs de l'hébergement d'urgence (HU) organisé par les services partenaires des Relais sociaux urbains (RSU).</t>
  </si>
  <si>
    <t>Type de revenu principal</t>
  </si>
  <si>
    <t>Allocations aux personnes handicapées</t>
  </si>
  <si>
    <t>Indemnités de mutuelle (ou maladie-invalidité)</t>
  </si>
  <si>
    <t>Revenu d'intégration sociale (RIS) ou une autre aide sociale</t>
  </si>
  <si>
    <t>Allocations de chômage</t>
  </si>
  <si>
    <t>Pension</t>
  </si>
  <si>
    <t>Revenus professionnels</t>
  </si>
  <si>
    <t>Autres types de revenus</t>
  </si>
  <si>
    <t>Aucune ressource financière</t>
  </si>
  <si>
    <t xml:space="preserve">Total
(Type de revenu principal connu) </t>
  </si>
  <si>
    <t>Type de revenu inconnu</t>
  </si>
  <si>
    <r>
      <t>Remarque :
L'information relévée porte sur le type de</t>
    </r>
    <r>
      <rPr>
        <b/>
        <sz val="12"/>
        <rFont val="Calibri"/>
        <family val="2"/>
        <scheme val="minor"/>
      </rPr>
      <t xml:space="preserve"> </t>
    </r>
    <r>
      <rPr>
        <sz val="12"/>
        <rFont val="Calibri"/>
        <family val="2"/>
        <scheme val="minor"/>
      </rPr>
      <t>revenu</t>
    </r>
    <r>
      <rPr>
        <b/>
        <sz val="12"/>
        <rFont val="Calibri"/>
        <family val="2"/>
        <scheme val="minor"/>
      </rPr>
      <t xml:space="preserve"> principal </t>
    </r>
    <r>
      <rPr>
        <sz val="12"/>
        <rFont val="Calibri"/>
        <family val="2"/>
        <scheme val="minor"/>
      </rPr>
      <t xml:space="preserve">de l'utilisateur lors de son entrée dans le service
</t>
    </r>
  </si>
  <si>
    <t>Type de logement / hébergement</t>
  </si>
  <si>
    <t>En rue ou en abris de fortune  (squat, voiture, tente, caravane…)</t>
  </si>
  <si>
    <t>Chez un tiers "proche" (famille élargie, amis, connaissances…)</t>
  </si>
  <si>
    <t>En hébergement d'urgence (abri de nuit, lits DUS, hôtel)</t>
  </si>
  <si>
    <t>En institution - Autres
(prison, hôpital psychiatrique…)</t>
  </si>
  <si>
    <t>En logement privé</t>
  </si>
  <si>
    <t>En Maison d'accueil</t>
  </si>
  <si>
    <t>En logement social/public et assimilé (AIS)</t>
  </si>
  <si>
    <t>En logements d'urgence, de transit, d'insertion…</t>
  </si>
  <si>
    <t>Dans d'autres endroits hors institution</t>
  </si>
  <si>
    <t xml:space="preserve">Total
(Type de logement / hébergement connu) </t>
  </si>
  <si>
    <t>Type de logement / hébergement 
inconnu</t>
  </si>
  <si>
    <t>Tableau 1.1.9 : Utilisateurs de l'hébergement d'urgence (HU) organisé par les services partenaires des Relais sociaux urbains (RSU).</t>
  </si>
  <si>
    <t>Lieu de résidence</t>
  </si>
  <si>
    <t>Arrondissement de Charleroi</t>
  </si>
  <si>
    <t>Arrondissement de Liège</t>
  </si>
  <si>
    <t>Arrondissement de Mons</t>
  </si>
  <si>
    <t>Arrondissement de Namur</t>
  </si>
  <si>
    <t>Arrondissement de Tournai</t>
  </si>
  <si>
    <t>Arrondissement de Verviers</t>
  </si>
  <si>
    <t>Autre arrondissement wallon</t>
  </si>
  <si>
    <t>Région de Bruxelles</t>
  </si>
  <si>
    <t>Région flamande</t>
  </si>
  <si>
    <t>Pays frontalier</t>
  </si>
  <si>
    <t xml:space="preserve">Autre pays étranger </t>
  </si>
  <si>
    <t xml:space="preserve">Total
(Lieu de résidence connu) </t>
  </si>
  <si>
    <t>Lieu de résidence inconnu</t>
  </si>
  <si>
    <t>Avec des difficultés - Assuétude</t>
  </si>
  <si>
    <t xml:space="preserve"> % du total
des utilisateurs différents</t>
  </si>
  <si>
    <t>Avec des difficultés - Emploi/Formation</t>
  </si>
  <si>
    <t>Avec des difficultés - Santé mentale/ difficultés psychologiques</t>
  </si>
  <si>
    <t>Avec des difficultés - Santé physique (hors handicap reconnu)</t>
  </si>
  <si>
    <t>Avec des difficultés administratives</t>
  </si>
  <si>
    <t>Avec des difficultés de logement - problèmes de chauffage, électricité…</t>
  </si>
  <si>
    <t>Avec des difficultés de logement - problèmes de rupture familiale</t>
  </si>
  <si>
    <t>Avec des difficultés de logement - problèmes de surpopulation</t>
  </si>
  <si>
    <t>Avec des difficultés de logement - problèmes d'expulsion ou menace d'expulsion</t>
  </si>
  <si>
    <t>Avec des difficultés de logement - problèmes d'insalubrité (pas de commodités)</t>
  </si>
  <si>
    <t>Avec des difficultés de logement - autres problèmes</t>
  </si>
  <si>
    <t>Avec des difficultés financières</t>
  </si>
  <si>
    <t>Avec des difficultés liées à l'isolement social</t>
  </si>
  <si>
    <t>Avec des difficultés relationnelles (conflits extrafamiliaux)</t>
  </si>
  <si>
    <t>Avec un handicap reconnu</t>
  </si>
  <si>
    <t>Victimes de violence conjugale</t>
  </si>
  <si>
    <t>Victimes de violence intrafamiliale</t>
  </si>
  <si>
    <t>Avec des difficultés - autres</t>
  </si>
  <si>
    <r>
      <t>Nombre total d'</t>
    </r>
    <r>
      <rPr>
        <b/>
        <i/>
        <sz val="14"/>
        <rFont val="Calibri"/>
        <family val="2"/>
        <scheme val="minor"/>
      </rPr>
      <t>utilisateurs différents</t>
    </r>
    <r>
      <rPr>
        <b/>
        <sz val="14"/>
        <rFont val="Calibri"/>
        <family val="2"/>
        <scheme val="minor"/>
      </rPr>
      <t xml:space="preserve"> pour lesquels l'information "difficulté" a été récoltée</t>
    </r>
  </si>
  <si>
    <t>Remarques :
(1)  Les pourcentages calculés dans ce tableau représentent le nombre d'utilisateurs soumis à certaines difficultés par rapport à l'ensemble des utilisateurs différents qui ont répondu à cette question.
Un utilisateur peut renseigner plusieurs difficultés. Les pourcentages ne peuvent pas être additionnés.
(2)  Les données - par type de difficulté -  provenant de services n'ayant pas fourni l'information relative au "nombre d'utilisateurs différents ayant répondu à la question" ne sont pas reprises dans ce tableau.</t>
  </si>
  <si>
    <t>Tableau 1.1.8 : Utilisateurs de l'hébergement d'urgence (HU) organisé par les services partenaires des Relais sociaux urbains (RSU)</t>
  </si>
  <si>
    <t>Arrondissement de Soignies
(La Louvière) (2)</t>
  </si>
  <si>
    <t>Total global de tous les utilisateurs (des services ayant  répondu à la variable "primo-utilisateurs"</t>
  </si>
  <si>
    <t>% des primos dans le total des utilisateurs (des services ayant répondu à la variable "primo-utilisateurs")</t>
  </si>
  <si>
    <t xml:space="preserve"> </t>
  </si>
  <si>
    <t>Répartition par sexe et par RSU - Année 2020</t>
  </si>
  <si>
    <t>Répartition par type de prise en charge et par RSU - Année 2020</t>
  </si>
  <si>
    <t>Charleroi (RSC)
(1)</t>
  </si>
  <si>
    <t>(1) Le RSC précise pour le service "Dourlet " qu'il y a "660 primo usagers [dénombrés] en considérant les personnes qui ne sont jamais venues ou qui ne sont pas venues les 365 jours précédents".
 On sait par ailleurs (cf Tab 1.1.1) que Dourlet a dénombré 988 utilisateurs. Le ratio "Primos-utilisateurs/ Total Utilisateurs" calculé pour ce seul service est donc de 66,8%.</t>
  </si>
  <si>
    <t>Répartition par âge, sexe et RSU - Année 2020</t>
  </si>
  <si>
    <r>
      <t xml:space="preserve">Remarques  :
</t>
    </r>
    <r>
      <rPr>
        <b/>
        <sz val="12"/>
        <rFont val="Calibri"/>
        <family val="2"/>
        <scheme val="minor"/>
      </rPr>
      <t xml:space="preserve">Pour le RSUMB </t>
    </r>
    <r>
      <rPr>
        <sz val="12"/>
        <rFont val="Calibri"/>
        <family val="2"/>
        <scheme val="minor"/>
      </rPr>
      <t xml:space="preserve">:
- Service "Vif" : "Pas accès à la répartition des âges"
</t>
    </r>
    <r>
      <rPr>
        <b/>
        <sz val="12"/>
        <rFont val="Calibri"/>
        <family val="2"/>
        <scheme val="minor"/>
      </rPr>
      <t>Pour le RSC :</t>
    </r>
    <r>
      <rPr>
        <sz val="12"/>
        <rFont val="Calibri"/>
        <family val="2"/>
        <scheme val="minor"/>
      </rPr>
      <t xml:space="preserve">
Seules les données du SASS sont retenues car elles sont diponibles pour toutes les catégories d'âge demandées.
Pour les deux autres services (Dourlet-supplétif et Triangle nous ne disposons que d'une info partielle ou pour des catégories d'âges différentes (via les infos fournies en remarques)
- service "SASS" :
Le RSC précise que les données de 'profil des utilisateurs' de SASS  sont  "Partielles-autres" (=&gt; ne sont pas Exhaustives ).
- service "Dourlet" (Supplétif inclu) : 
Chiffres communiqués selon des catégories d'âges différentes 
(1) Répartition par tranche d'âge des femmes :  "&lt;18 ans: 2; Entre 18 et 25 ans: 15; entre 26 et 60 ans: 91; plus de 60 ans: 2; âge inconnu: 0" ;
(2) Répartition par tranche d'âge des hommes :  " &lt;18 ans: 7; Entre 18 et 25 ans: 155; entre 26 et 60 ans: 672; plus de 60 ans: 38; âge inconnu: 6"
- service "Triangle" :
Chiffres communiqués selon des catégories d'âges différentes
(1) Répartition par tranche d'âge des femmes  : " &lt; 18ans: 0 ; 18-24 ans: 23 ; 25-29ans: 7;  30-39 ans: 45; 40-49 ans: 36; 50-59 ans: 10; 60ans et plus: 3; âge inconnu: 1 " ;
(2)Répartition par tranche d'âge des hommes  :  "&lt; 18ans: 0 ; 18-24 ans: 5 ; 25-29ans: 12; 30-39 ans: 19; 40-49 ans: 14; 50-59 ans: 5; 60ans et plus: 1;  âge inconnu: 0"</t>
    </r>
  </si>
  <si>
    <t>Répartition par type de ménage et par RSU - Année 2020</t>
  </si>
  <si>
    <t>Répartition par nationalité et par RSU - Année 2020</t>
  </si>
  <si>
    <t>Répartition par type de revenu principal et par RSU - Année 2020</t>
  </si>
  <si>
    <t xml:space="preserve">- (1) Le RSUMB précise pour le service "AbriNuit" que les chiffres concernent "uniquement les primo-utilisateurs"  
- (2) Pour le  RSC, concernant la variable "Nombre de services ayant répondu à cette variable": on compte 3 services (Dourlet, Supplétif et SASS) même si nous ne disposons de données que pour  Dourlet et SASS. C'est lié au fait que les chiffres relatifs au "Supplétif" sont incorporés dans ceux de Dourlet. </t>
  </si>
  <si>
    <t>Répartition par type de logement/hébergement (occupé la semaine précédent l'entrée)
Par RSU  - Année 2020  -</t>
  </si>
  <si>
    <t>Répartition par « lieu de résidence » (Situation de l'utilisateur, la semaine précédant son entrée en HU) et par RSU - Année 2020</t>
  </si>
  <si>
    <t>Tableau 1.1.10 : Difficultés déclarées par les utilisateurs de l'hébergement d'urgence (HU) organisé par les services partenaires des Relais sociaux urbains (RSU)</t>
  </si>
  <si>
    <t>Répartition par difficulté rencontrée connue (1),(2) et par RSU - Année 2020</t>
  </si>
  <si>
    <t xml:space="preserve">Remarque  :
Le RSUMB précise que pour le service "AbriNuit", les chiffres concernent "uniquement les primo-utilisateurs".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</si>
</sst>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0"/>
      <name val="Calibri"/>
      <family val="2"/>
      <scheme val="minor"/>
    </font>
    <font>
      <sz val="12"/>
      <name val="Calibri"/>
      <family val="2"/>
      <scheme val="minor"/>
    </font>
    <font>
      <b/>
      <sz val="10"/>
      <name val="Calibri"/>
      <family val="2"/>
      <scheme val="minor"/>
    </font>
    <font>
      <b/>
      <sz val="12"/>
      <name val="Calibri"/>
      <family val="2"/>
      <scheme val="minor"/>
    </font>
    <font>
      <sz val="11"/>
      <name val="Calibri"/>
      <family val="2"/>
      <scheme val="minor"/>
    </font>
    <font>
      <b/>
      <sz val="14"/>
      <name val="Calibri"/>
      <family val="2"/>
      <scheme val="minor"/>
    </font>
    <font>
      <b/>
      <sz val="24"/>
      <name val="Calibri"/>
      <family val="2"/>
      <scheme val="minor"/>
    </font>
    <font>
      <b/>
      <sz val="16"/>
      <name val="Calibri"/>
      <family val="2"/>
      <scheme val="minor"/>
    </font>
    <font>
      <sz val="14"/>
      <name val="Calibri"/>
      <family val="2"/>
      <scheme val="minor"/>
    </font>
    <font>
      <b/>
      <sz val="18"/>
      <name val="Calibri"/>
      <family val="2"/>
      <scheme val="minor"/>
    </font>
    <font>
      <sz val="18"/>
      <name val="Calibri"/>
      <family val="2"/>
      <scheme val="minor"/>
    </font>
    <font>
      <sz val="12"/>
      <color rgb="FFFF0000"/>
      <name val="Calibri"/>
      <family val="2"/>
      <scheme val="minor"/>
    </font>
    <font>
      <b/>
      <i/>
      <sz val="14"/>
      <name val="Calibri"/>
      <family val="2"/>
      <scheme val="minor"/>
    </font>
  </fonts>
  <fills count="3">
    <fill>
      <patternFill patternType="none"/>
    </fill>
    <fill>
      <patternFill patternType="gray125"/>
    </fill>
    <fill>
      <patternFill patternType="solid">
        <fgColor theme="0"/>
        <bgColor indexed="64"/>
      </patternFill>
    </fill>
  </fills>
  <borders count="73">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553">
    <xf numFmtId="0" fontId="0" fillId="0" borderId="0" xfId="0"/>
    <xf numFmtId="0" fontId="5" fillId="2" borderId="11" xfId="0" applyFont="1" applyFill="1" applyBorder="1" applyAlignment="1">
      <alignment horizontal="right" vertical="center" wrapText="1"/>
    </xf>
    <xf numFmtId="0" fontId="7" fillId="2" borderId="16" xfId="0" applyFont="1" applyFill="1" applyBorder="1" applyAlignment="1">
      <alignment horizontal="right" vertical="center" wrapText="1"/>
    </xf>
    <xf numFmtId="0" fontId="5" fillId="2" borderId="21" xfId="0" applyFont="1" applyFill="1" applyBorder="1" applyAlignment="1">
      <alignment horizontal="right" vertical="center" wrapText="1"/>
    </xf>
    <xf numFmtId="0" fontId="7" fillId="2" borderId="25" xfId="0" applyFont="1" applyFill="1" applyBorder="1" applyAlignment="1">
      <alignment horizontal="right" vertical="center" wrapText="1"/>
    </xf>
    <xf numFmtId="0" fontId="9" fillId="2" borderId="0" xfId="0" applyFont="1" applyFill="1"/>
    <xf numFmtId="164" fontId="4" fillId="0" borderId="0" xfId="1" applyNumberFormat="1" applyFont="1" applyBorder="1" applyAlignment="1">
      <alignment horizontal="center" vertical="top"/>
    </xf>
    <xf numFmtId="0" fontId="5" fillId="2" borderId="16" xfId="0" applyFont="1" applyFill="1" applyBorder="1" applyAlignment="1">
      <alignment horizontal="right" vertical="center" wrapText="1"/>
    </xf>
    <xf numFmtId="164" fontId="6" fillId="2" borderId="22" xfId="1" applyNumberFormat="1" applyFont="1" applyFill="1" applyBorder="1" applyAlignment="1">
      <alignment horizontal="right" vertical="center"/>
    </xf>
    <xf numFmtId="164" fontId="6" fillId="2" borderId="22" xfId="1" quotePrefix="1" applyNumberFormat="1" applyFont="1" applyFill="1" applyBorder="1" applyAlignment="1">
      <alignment horizontal="right" vertical="center"/>
    </xf>
    <xf numFmtId="164" fontId="6" fillId="2" borderId="49" xfId="1" applyNumberFormat="1" applyFont="1" applyFill="1" applyBorder="1" applyAlignment="1">
      <alignment horizontal="right" vertical="center"/>
    </xf>
    <xf numFmtId="164" fontId="6" fillId="2" borderId="50" xfId="1" applyNumberFormat="1" applyFont="1" applyFill="1" applyBorder="1" applyAlignment="1">
      <alignment horizontal="right" vertical="center"/>
    </xf>
    <xf numFmtId="0" fontId="5" fillId="2" borderId="49" xfId="0" applyFont="1" applyFill="1" applyBorder="1" applyAlignment="1">
      <alignment horizontal="right" vertical="center" wrapText="1"/>
    </xf>
    <xf numFmtId="164" fontId="6" fillId="2" borderId="17" xfId="1" applyNumberFormat="1" applyFont="1" applyFill="1" applyBorder="1" applyAlignment="1">
      <alignment horizontal="right" vertical="center"/>
    </xf>
    <xf numFmtId="164" fontId="6" fillId="2" borderId="18" xfId="1" applyNumberFormat="1" applyFont="1" applyFill="1" applyBorder="1" applyAlignment="1">
      <alignment horizontal="right" vertical="center"/>
    </xf>
    <xf numFmtId="164" fontId="6" fillId="2" borderId="18" xfId="1" quotePrefix="1" applyNumberFormat="1" applyFont="1" applyFill="1" applyBorder="1" applyAlignment="1">
      <alignment horizontal="right" vertical="center"/>
    </xf>
    <xf numFmtId="164" fontId="6" fillId="2" borderId="16" xfId="1" applyNumberFormat="1" applyFont="1" applyFill="1" applyBorder="1" applyAlignment="1">
      <alignment horizontal="right" vertical="center"/>
    </xf>
    <xf numFmtId="164" fontId="6" fillId="2" borderId="52" xfId="1" applyNumberFormat="1" applyFont="1" applyFill="1" applyBorder="1" applyAlignment="1">
      <alignment horizontal="right" vertical="center"/>
    </xf>
    <xf numFmtId="0" fontId="5" fillId="2" borderId="25" xfId="0" applyFont="1" applyFill="1" applyBorder="1" applyAlignment="1">
      <alignment horizontal="right" vertical="center" wrapText="1"/>
    </xf>
    <xf numFmtId="164" fontId="8" fillId="2" borderId="26" xfId="1" applyNumberFormat="1" applyFont="1" applyFill="1" applyBorder="1" applyAlignment="1">
      <alignment horizontal="right" vertical="center"/>
    </xf>
    <xf numFmtId="164" fontId="8" fillId="2" borderId="27" xfId="1" applyNumberFormat="1" applyFont="1" applyFill="1" applyBorder="1" applyAlignment="1">
      <alignment horizontal="right" vertical="center"/>
    </xf>
    <xf numFmtId="164" fontId="8" fillId="2" borderId="27" xfId="1" quotePrefix="1" applyNumberFormat="1" applyFont="1" applyFill="1" applyBorder="1" applyAlignment="1">
      <alignment horizontal="right" vertical="center"/>
    </xf>
    <xf numFmtId="164" fontId="8" fillId="2" borderId="25" xfId="1" applyNumberFormat="1" applyFont="1" applyFill="1" applyBorder="1" applyAlignment="1">
      <alignment horizontal="right" vertical="center"/>
    </xf>
    <xf numFmtId="164" fontId="8" fillId="2" borderId="7" xfId="1" applyNumberFormat="1" applyFont="1" applyFill="1" applyBorder="1" applyAlignment="1">
      <alignment horizontal="right" vertical="center"/>
    </xf>
    <xf numFmtId="164" fontId="6" fillId="2" borderId="0" xfId="1" applyNumberFormat="1" applyFont="1" applyFill="1" applyBorder="1" applyAlignment="1">
      <alignment horizontal="right" vertical="center"/>
    </xf>
    <xf numFmtId="164" fontId="6" fillId="2" borderId="0" xfId="1" quotePrefix="1" applyNumberFormat="1" applyFont="1" applyFill="1" applyBorder="1" applyAlignment="1">
      <alignment horizontal="right" vertical="center"/>
    </xf>
    <xf numFmtId="3" fontId="6" fillId="0" borderId="36" xfId="0" applyNumberFormat="1" applyFont="1" applyBorder="1" applyAlignment="1">
      <alignment horizontal="center" vertical="center"/>
    </xf>
    <xf numFmtId="3" fontId="3" fillId="0" borderId="3" xfId="0" applyNumberFormat="1" applyFont="1" applyBorder="1" applyAlignment="1">
      <alignment horizontal="center" vertical="center"/>
    </xf>
    <xf numFmtId="0" fontId="4" fillId="2" borderId="40" xfId="0" applyFont="1" applyFill="1" applyBorder="1" applyAlignment="1">
      <alignment horizontal="right" vertical="center"/>
    </xf>
    <xf numFmtId="0" fontId="4" fillId="2" borderId="41" xfId="0" applyFont="1" applyFill="1" applyBorder="1" applyAlignment="1">
      <alignment horizontal="right" vertical="center"/>
    </xf>
    <xf numFmtId="0" fontId="4" fillId="2" borderId="44" xfId="0" applyFont="1" applyFill="1" applyBorder="1" applyAlignment="1">
      <alignment horizontal="right" vertical="center"/>
    </xf>
    <xf numFmtId="0" fontId="4" fillId="2" borderId="45" xfId="0" applyFont="1" applyFill="1" applyBorder="1" applyAlignment="1">
      <alignment horizontal="right" vertical="center"/>
    </xf>
    <xf numFmtId="0" fontId="4" fillId="2" borderId="46" xfId="0" applyFont="1" applyFill="1" applyBorder="1" applyAlignment="1">
      <alignment horizontal="right" vertical="center"/>
    </xf>
    <xf numFmtId="0" fontId="4" fillId="2" borderId="43" xfId="0" applyFont="1" applyFill="1" applyBorder="1" applyAlignment="1">
      <alignment horizontal="right"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xf>
    <xf numFmtId="0" fontId="8" fillId="2" borderId="3" xfId="0" applyFont="1" applyFill="1" applyBorder="1" applyAlignment="1">
      <alignment horizontal="center" vertical="center" wrapText="1"/>
    </xf>
    <xf numFmtId="3" fontId="6" fillId="2" borderId="47" xfId="0" applyNumberFormat="1" applyFont="1" applyFill="1" applyBorder="1" applyAlignment="1">
      <alignment horizontal="right" vertical="center"/>
    </xf>
    <xf numFmtId="3" fontId="6" fillId="2" borderId="48" xfId="0" applyNumberFormat="1" applyFont="1" applyFill="1" applyBorder="1" applyAlignment="1">
      <alignment horizontal="right" vertical="center"/>
    </xf>
    <xf numFmtId="3" fontId="6" fillId="2" borderId="11" xfId="0" applyNumberFormat="1" applyFont="1" applyFill="1" applyBorder="1" applyAlignment="1">
      <alignment horizontal="right" vertical="center"/>
    </xf>
    <xf numFmtId="3" fontId="6" fillId="2" borderId="54" xfId="0" applyNumberFormat="1" applyFont="1" applyFill="1" applyBorder="1" applyAlignment="1">
      <alignment horizontal="right" vertical="center"/>
    </xf>
    <xf numFmtId="164" fontId="6" fillId="2" borderId="19" xfId="1" applyNumberFormat="1" applyFont="1" applyFill="1" applyBorder="1" applyAlignment="1">
      <alignment horizontal="right" vertical="center"/>
    </xf>
    <xf numFmtId="3" fontId="6" fillId="2" borderId="22" xfId="0" applyNumberFormat="1" applyFont="1" applyFill="1" applyBorder="1" applyAlignment="1">
      <alignment horizontal="right" vertical="center"/>
    </xf>
    <xf numFmtId="3" fontId="6" fillId="2" borderId="23" xfId="0" applyNumberFormat="1" applyFont="1" applyFill="1" applyBorder="1" applyAlignment="1">
      <alignment horizontal="right" vertical="center"/>
    </xf>
    <xf numFmtId="3" fontId="6" fillId="2" borderId="49" xfId="0" applyNumberFormat="1" applyFont="1" applyFill="1" applyBorder="1" applyAlignment="1">
      <alignment horizontal="right" vertical="center"/>
    </xf>
    <xf numFmtId="3" fontId="6" fillId="2" borderId="24" xfId="0" applyNumberFormat="1" applyFont="1" applyFill="1" applyBorder="1" applyAlignment="1">
      <alignment horizontal="right" vertical="center"/>
    </xf>
    <xf numFmtId="164" fontId="8" fillId="2" borderId="28" xfId="1" applyNumberFormat="1" applyFont="1" applyFill="1" applyBorder="1" applyAlignment="1">
      <alignment horizontal="right" vertical="center"/>
    </xf>
    <xf numFmtId="0" fontId="13" fillId="2" borderId="29" xfId="0" applyFont="1" applyFill="1" applyBorder="1" applyAlignment="1">
      <alignment horizontal="left" vertical="center" wrapText="1"/>
    </xf>
    <xf numFmtId="3" fontId="6" fillId="2" borderId="26" xfId="0" applyNumberFormat="1" applyFont="1" applyFill="1" applyBorder="1" applyAlignment="1">
      <alignment horizontal="right" vertical="center"/>
    </xf>
    <xf numFmtId="3" fontId="6" fillId="2" borderId="27" xfId="0" applyNumberFormat="1" applyFont="1" applyFill="1" applyBorder="1" applyAlignment="1">
      <alignment horizontal="right" vertical="center"/>
    </xf>
    <xf numFmtId="3" fontId="6" fillId="2" borderId="25" xfId="0" applyNumberFormat="1" applyFont="1" applyFill="1" applyBorder="1" applyAlignment="1">
      <alignment horizontal="right" vertical="center"/>
    </xf>
    <xf numFmtId="3" fontId="8" fillId="2" borderId="28" xfId="0" applyNumberFormat="1" applyFont="1" applyFill="1" applyBorder="1" applyAlignment="1">
      <alignment horizontal="right" vertical="center"/>
    </xf>
    <xf numFmtId="0" fontId="6" fillId="2" borderId="10" xfId="0" applyFont="1" applyFill="1" applyBorder="1" applyAlignment="1">
      <alignment horizontal="right" vertical="center" wrapText="1"/>
    </xf>
    <xf numFmtId="3" fontId="6" fillId="2" borderId="9" xfId="0" applyNumberFormat="1" applyFont="1" applyFill="1" applyBorder="1" applyAlignment="1">
      <alignment horizontal="right" vertical="center"/>
    </xf>
    <xf numFmtId="0" fontId="13" fillId="2" borderId="6" xfId="0" applyFont="1" applyFill="1" applyBorder="1" applyAlignment="1">
      <alignment horizontal="left" vertical="center" wrapText="1"/>
    </xf>
    <xf numFmtId="0" fontId="6" fillId="2" borderId="40" xfId="0" applyFont="1" applyFill="1" applyBorder="1" applyAlignment="1">
      <alignment horizontal="right" vertical="center"/>
    </xf>
    <xf numFmtId="0" fontId="6" fillId="2" borderId="41" xfId="0" applyFont="1" applyFill="1" applyBorder="1" applyAlignment="1">
      <alignment horizontal="right" vertical="center"/>
    </xf>
    <xf numFmtId="0" fontId="6" fillId="2" borderId="44" xfId="0" applyFont="1" applyFill="1" applyBorder="1" applyAlignment="1">
      <alignment horizontal="right" vertical="center"/>
    </xf>
    <xf numFmtId="0" fontId="6" fillId="2" borderId="45" xfId="0" applyFont="1" applyFill="1" applyBorder="1" applyAlignment="1">
      <alignment horizontal="right" vertical="center"/>
    </xf>
    <xf numFmtId="0" fontId="6" fillId="2" borderId="46" xfId="0" applyFont="1" applyFill="1" applyBorder="1" applyAlignment="1">
      <alignment horizontal="right" vertical="center"/>
    </xf>
    <xf numFmtId="0" fontId="6" fillId="2" borderId="43" xfId="0" applyFont="1" applyFill="1" applyBorder="1" applyAlignment="1">
      <alignment horizontal="right" vertical="center"/>
    </xf>
    <xf numFmtId="164" fontId="6" fillId="0" borderId="18" xfId="1" applyNumberFormat="1" applyFont="1" applyFill="1" applyBorder="1" applyAlignment="1">
      <alignment horizontal="right" vertical="center"/>
    </xf>
    <xf numFmtId="164" fontId="8" fillId="0" borderId="27" xfId="1" applyNumberFormat="1" applyFont="1" applyFill="1" applyBorder="1" applyAlignment="1">
      <alignment horizontal="right" vertical="center"/>
    </xf>
    <xf numFmtId="164" fontId="8" fillId="0" borderId="62" xfId="1" applyNumberFormat="1" applyFont="1" applyFill="1" applyBorder="1" applyAlignment="1">
      <alignment horizontal="right" vertical="center"/>
    </xf>
    <xf numFmtId="164" fontId="8" fillId="0" borderId="18" xfId="1" applyNumberFormat="1" applyFont="1" applyFill="1" applyBorder="1" applyAlignment="1">
      <alignment horizontal="right" vertical="center"/>
    </xf>
    <xf numFmtId="164" fontId="8" fillId="0" borderId="16" xfId="1" applyNumberFormat="1" applyFont="1" applyFill="1" applyBorder="1" applyAlignment="1">
      <alignment horizontal="right" vertical="center"/>
    </xf>
    <xf numFmtId="164" fontId="8" fillId="0" borderId="19" xfId="1" applyNumberFormat="1" applyFont="1" applyFill="1" applyBorder="1" applyAlignment="1">
      <alignment horizontal="right" vertical="center"/>
    </xf>
    <xf numFmtId="164" fontId="8" fillId="0" borderId="66" xfId="1" applyNumberFormat="1" applyFont="1" applyFill="1" applyBorder="1" applyAlignment="1">
      <alignment horizontal="right" vertical="center"/>
    </xf>
    <xf numFmtId="164" fontId="6" fillId="0" borderId="27" xfId="1" applyNumberFormat="1" applyFont="1" applyFill="1" applyBorder="1" applyAlignment="1">
      <alignment horizontal="right" vertical="center"/>
    </xf>
    <xf numFmtId="164" fontId="8" fillId="0" borderId="25" xfId="1" applyNumberFormat="1" applyFont="1" applyFill="1" applyBorder="1" applyAlignment="1">
      <alignment horizontal="right" vertical="center"/>
    </xf>
    <xf numFmtId="164" fontId="8" fillId="0" borderId="28" xfId="1" applyNumberFormat="1" applyFont="1" applyFill="1" applyBorder="1" applyAlignment="1">
      <alignment horizontal="right" vertical="center"/>
    </xf>
    <xf numFmtId="164" fontId="6" fillId="0" borderId="0" xfId="1" applyNumberFormat="1" applyFont="1" applyFill="1" applyBorder="1" applyAlignment="1">
      <alignment horizontal="right" vertical="top"/>
    </xf>
    <xf numFmtId="3" fontId="6" fillId="0" borderId="36" xfId="0" applyNumberFormat="1" applyFont="1" applyBorder="1" applyAlignment="1">
      <alignment horizontal="right" vertical="center"/>
    </xf>
    <xf numFmtId="3" fontId="8" fillId="0" borderId="3" xfId="0" applyNumberFormat="1" applyFont="1" applyBorder="1" applyAlignment="1">
      <alignment horizontal="right" vertical="center"/>
    </xf>
    <xf numFmtId="0" fontId="10" fillId="2" borderId="66" xfId="0" applyFont="1" applyFill="1" applyBorder="1" applyAlignment="1">
      <alignment horizontal="left" vertical="center" wrapText="1"/>
    </xf>
    <xf numFmtId="3" fontId="6" fillId="0" borderId="12" xfId="0" applyNumberFormat="1" applyFont="1" applyBorder="1" applyAlignment="1">
      <alignment horizontal="right" vertical="center"/>
    </xf>
    <xf numFmtId="3" fontId="6" fillId="0" borderId="13" xfId="0" applyNumberFormat="1" applyFont="1" applyBorder="1" applyAlignment="1">
      <alignment horizontal="right" vertical="center"/>
    </xf>
    <xf numFmtId="3" fontId="6" fillId="0" borderId="14" xfId="0" applyNumberFormat="1" applyFont="1" applyBorder="1" applyAlignment="1">
      <alignment horizontal="right" vertical="center"/>
    </xf>
    <xf numFmtId="3" fontId="6" fillId="0" borderId="22" xfId="0" applyNumberFormat="1" applyFont="1" applyBorder="1" applyAlignment="1">
      <alignment horizontal="right" vertical="center"/>
    </xf>
    <xf numFmtId="3" fontId="6" fillId="0" borderId="23" xfId="0" applyNumberFormat="1" applyFont="1" applyBorder="1" applyAlignment="1">
      <alignment horizontal="right" vertical="center"/>
    </xf>
    <xf numFmtId="3" fontId="6" fillId="0" borderId="24" xfId="0" applyNumberFormat="1" applyFont="1" applyBorder="1" applyAlignment="1">
      <alignment horizontal="right" vertical="center"/>
    </xf>
    <xf numFmtId="3" fontId="8" fillId="0" borderId="22" xfId="0" applyNumberFormat="1" applyFont="1" applyBorder="1" applyAlignment="1">
      <alignment horizontal="right" vertical="center"/>
    </xf>
    <xf numFmtId="3" fontId="8" fillId="0" borderId="23" xfId="0" applyNumberFormat="1" applyFont="1" applyBorder="1" applyAlignment="1">
      <alignment horizontal="right" vertical="center"/>
    </xf>
    <xf numFmtId="3" fontId="8" fillId="0" borderId="24" xfId="0" applyNumberFormat="1" applyFont="1" applyBorder="1" applyAlignment="1">
      <alignment horizontal="right" vertical="center"/>
    </xf>
    <xf numFmtId="0" fontId="6" fillId="0" borderId="8" xfId="0" applyFont="1" applyBorder="1" applyAlignment="1">
      <alignment horizontal="right" vertical="center"/>
    </xf>
    <xf numFmtId="0" fontId="6" fillId="0" borderId="9" xfId="0" applyFont="1" applyBorder="1" applyAlignment="1">
      <alignment horizontal="right" vertical="center"/>
    </xf>
    <xf numFmtId="0" fontId="6" fillId="0" borderId="10" xfId="0" applyFont="1" applyBorder="1" applyAlignment="1">
      <alignment horizontal="right" vertical="center"/>
    </xf>
    <xf numFmtId="3" fontId="6" fillId="0" borderId="33" xfId="0" applyNumberFormat="1" applyFont="1" applyBorder="1" applyAlignment="1">
      <alignment horizontal="right" vertical="center"/>
    </xf>
    <xf numFmtId="3" fontId="6" fillId="0" borderId="32" xfId="0" applyNumberFormat="1" applyFont="1" applyBorder="1" applyAlignment="1">
      <alignment horizontal="right" vertical="center"/>
    </xf>
    <xf numFmtId="3" fontId="6" fillId="0" borderId="0" xfId="0" applyNumberFormat="1" applyFont="1" applyAlignment="1">
      <alignment horizontal="center" vertical="center"/>
    </xf>
    <xf numFmtId="0" fontId="16" fillId="0" borderId="39" xfId="0" applyFont="1" applyBorder="1" applyAlignment="1">
      <alignment horizontal="right" vertical="center"/>
    </xf>
    <xf numFmtId="0" fontId="0" fillId="0" borderId="0" xfId="0" applyAlignment="1">
      <alignment horizontal="center" vertical="center" wrapText="1"/>
    </xf>
    <xf numFmtId="0" fontId="6" fillId="2" borderId="47" xfId="0" applyFont="1" applyFill="1" applyBorder="1" applyAlignment="1">
      <alignment horizontal="right" vertical="center"/>
    </xf>
    <xf numFmtId="0" fontId="6" fillId="2" borderId="48" xfId="0" applyFont="1" applyFill="1" applyBorder="1" applyAlignment="1">
      <alignment horizontal="right" vertical="center"/>
    </xf>
    <xf numFmtId="0" fontId="6" fillId="2" borderId="11" xfId="0" applyFont="1" applyFill="1" applyBorder="1" applyAlignment="1">
      <alignment horizontal="right" vertical="center"/>
    </xf>
    <xf numFmtId="0" fontId="8" fillId="2" borderId="3" xfId="0" applyFont="1" applyFill="1" applyBorder="1" applyAlignment="1">
      <alignment horizontal="right" vertical="center"/>
    </xf>
    <xf numFmtId="0" fontId="6" fillId="2" borderId="12" xfId="0" applyFont="1" applyFill="1" applyBorder="1" applyAlignment="1">
      <alignment horizontal="right" vertical="center"/>
    </xf>
    <xf numFmtId="0" fontId="6" fillId="2" borderId="21" xfId="0" applyFont="1" applyFill="1" applyBorder="1" applyAlignment="1">
      <alignment horizontal="right" vertical="center"/>
    </xf>
    <xf numFmtId="0" fontId="8" fillId="2" borderId="51" xfId="0" applyFont="1" applyFill="1" applyBorder="1" applyAlignment="1">
      <alignment horizontal="right" vertical="center"/>
    </xf>
    <xf numFmtId="0" fontId="8" fillId="2" borderId="22" xfId="0" applyFont="1" applyFill="1" applyBorder="1" applyAlignment="1">
      <alignment horizontal="right" vertical="center"/>
    </xf>
    <xf numFmtId="0" fontId="8" fillId="2" borderId="23" xfId="0" applyFont="1" applyFill="1" applyBorder="1" applyAlignment="1">
      <alignment horizontal="right" vertical="center"/>
    </xf>
    <xf numFmtId="0" fontId="8" fillId="2" borderId="49" xfId="0" applyFont="1" applyFill="1" applyBorder="1" applyAlignment="1">
      <alignment horizontal="right" vertical="center"/>
    </xf>
    <xf numFmtId="0" fontId="8" fillId="2" borderId="50" xfId="0" applyFont="1" applyFill="1" applyBorder="1" applyAlignment="1">
      <alignment horizontal="right" vertical="center"/>
    </xf>
    <xf numFmtId="0" fontId="4" fillId="0" borderId="0" xfId="0" applyFont="1" applyAlignment="1">
      <alignment horizontal="center" vertical="center" wrapText="1"/>
    </xf>
    <xf numFmtId="0" fontId="5" fillId="2" borderId="0" xfId="0" applyFont="1" applyFill="1" applyAlignment="1">
      <alignment horizontal="center" vertical="center" wrapText="1"/>
    </xf>
    <xf numFmtId="0" fontId="9" fillId="0" borderId="0" xfId="0" applyFont="1"/>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xf>
    <xf numFmtId="0" fontId="8" fillId="0" borderId="3" xfId="0" applyFont="1" applyBorder="1" applyAlignment="1">
      <alignment horizontal="center" vertical="center" wrapText="1"/>
    </xf>
    <xf numFmtId="0" fontId="5" fillId="0" borderId="11" xfId="0" applyFont="1" applyBorder="1" applyAlignment="1">
      <alignment horizontal="right" vertical="center" wrapText="1"/>
    </xf>
    <xf numFmtId="3" fontId="6" fillId="0" borderId="47" xfId="0" applyNumberFormat="1" applyFont="1" applyBorder="1" applyAlignment="1">
      <alignment horizontal="right" vertical="center"/>
    </xf>
    <xf numFmtId="3" fontId="6" fillId="0" borderId="48" xfId="0" applyNumberFormat="1" applyFont="1" applyBorder="1" applyAlignment="1">
      <alignment horizontal="right" vertical="center"/>
    </xf>
    <xf numFmtId="3" fontId="6" fillId="0" borderId="11" xfId="0" applyNumberFormat="1" applyFont="1" applyBorder="1" applyAlignment="1">
      <alignment horizontal="right" vertical="center"/>
    </xf>
    <xf numFmtId="3" fontId="6" fillId="0" borderId="54" xfId="0" applyNumberFormat="1" applyFont="1" applyBorder="1" applyAlignment="1">
      <alignment horizontal="right" vertical="center"/>
    </xf>
    <xf numFmtId="0" fontId="5" fillId="0" borderId="16" xfId="0" applyFont="1" applyBorder="1" applyAlignment="1">
      <alignment horizontal="right" vertical="center" wrapText="1"/>
    </xf>
    <xf numFmtId="164" fontId="6" fillId="0" borderId="17" xfId="1" applyNumberFormat="1" applyFont="1" applyFill="1" applyBorder="1" applyAlignment="1">
      <alignment horizontal="right" vertical="center"/>
    </xf>
    <xf numFmtId="164" fontId="6" fillId="0" borderId="16" xfId="1" applyNumberFormat="1" applyFont="1" applyFill="1" applyBorder="1" applyAlignment="1">
      <alignment horizontal="right" vertical="center"/>
    </xf>
    <xf numFmtId="164" fontId="6" fillId="0" borderId="19" xfId="1" applyNumberFormat="1" applyFont="1" applyFill="1" applyBorder="1" applyAlignment="1">
      <alignment horizontal="right" vertical="center"/>
    </xf>
    <xf numFmtId="0" fontId="5" fillId="0" borderId="21" xfId="0" applyFont="1" applyBorder="1" applyAlignment="1">
      <alignment horizontal="right" vertical="center" wrapText="1"/>
    </xf>
    <xf numFmtId="3" fontId="6" fillId="0" borderId="21" xfId="0" applyNumberFormat="1" applyFont="1" applyBorder="1" applyAlignment="1">
      <alignment horizontal="right" vertical="center"/>
    </xf>
    <xf numFmtId="0" fontId="5" fillId="0" borderId="49" xfId="0" applyFont="1" applyBorder="1" applyAlignment="1">
      <alignment horizontal="right" vertical="center" wrapText="1"/>
    </xf>
    <xf numFmtId="3" fontId="6" fillId="0" borderId="49" xfId="0" applyNumberFormat="1" applyFont="1" applyBorder="1" applyAlignment="1">
      <alignment horizontal="right" vertical="center"/>
    </xf>
    <xf numFmtId="0" fontId="5" fillId="0" borderId="25" xfId="0" applyFont="1" applyBorder="1" applyAlignment="1">
      <alignment horizontal="right" vertical="center" wrapText="1"/>
    </xf>
    <xf numFmtId="164" fontId="6" fillId="0" borderId="26" xfId="1" applyNumberFormat="1" applyFont="1" applyFill="1" applyBorder="1" applyAlignment="1">
      <alignment horizontal="right" vertical="center"/>
    </xf>
    <xf numFmtId="164" fontId="6" fillId="0" borderId="25" xfId="1" applyNumberFormat="1" applyFont="1" applyFill="1" applyBorder="1" applyAlignment="1">
      <alignment horizontal="right" vertical="center"/>
    </xf>
    <xf numFmtId="3" fontId="8" fillId="0" borderId="47" xfId="0" applyNumberFormat="1" applyFont="1" applyBorder="1" applyAlignment="1">
      <alignment horizontal="right" vertical="center"/>
    </xf>
    <xf numFmtId="3" fontId="8" fillId="0" borderId="48" xfId="0" applyNumberFormat="1" applyFont="1" applyBorder="1" applyAlignment="1">
      <alignment horizontal="right" vertical="center"/>
    </xf>
    <xf numFmtId="3" fontId="8" fillId="0" borderId="11" xfId="0" applyNumberFormat="1" applyFont="1" applyBorder="1" applyAlignment="1">
      <alignment horizontal="right" vertical="center"/>
    </xf>
    <xf numFmtId="164" fontId="8" fillId="0" borderId="26" xfId="1" applyNumberFormat="1" applyFont="1" applyFill="1" applyBorder="1" applyAlignment="1">
      <alignment horizontal="right" vertical="center"/>
    </xf>
    <xf numFmtId="0" fontId="6" fillId="0" borderId="0" xfId="0" applyFont="1" applyAlignment="1">
      <alignment horizontal="center" vertical="center" wrapText="1"/>
    </xf>
    <xf numFmtId="0" fontId="5" fillId="0" borderId="0" xfId="0" applyFont="1" applyAlignment="1">
      <alignment horizontal="center" vertical="center" wrapText="1"/>
    </xf>
    <xf numFmtId="164" fontId="6" fillId="0" borderId="0" xfId="1" applyNumberFormat="1" applyFont="1" applyFill="1" applyBorder="1" applyAlignment="1">
      <alignment horizontal="right" vertical="center"/>
    </xf>
    <xf numFmtId="0" fontId="6" fillId="0" borderId="31" xfId="0" applyFont="1" applyBorder="1" applyAlignment="1">
      <alignment horizontal="left" vertical="center" wrapText="1"/>
    </xf>
    <xf numFmtId="0" fontId="5" fillId="0" borderId="32" xfId="0" applyFont="1" applyBorder="1" applyAlignment="1">
      <alignment horizontal="right" vertical="center" wrapText="1"/>
    </xf>
    <xf numFmtId="0" fontId="6" fillId="0" borderId="56" xfId="0" applyFont="1" applyBorder="1" applyAlignment="1">
      <alignment horizontal="right" vertical="center"/>
    </xf>
    <xf numFmtId="0" fontId="6" fillId="0" borderId="33" xfId="0" applyFont="1" applyBorder="1" applyAlignment="1">
      <alignment horizontal="right" vertical="center"/>
    </xf>
    <xf numFmtId="0" fontId="6" fillId="0" borderId="32" xfId="0" applyFont="1" applyBorder="1" applyAlignment="1">
      <alignment horizontal="right" vertical="center"/>
    </xf>
    <xf numFmtId="0" fontId="8" fillId="0" borderId="5" xfId="0" applyFont="1" applyBorder="1" applyAlignment="1">
      <alignment horizontal="right" vertical="center"/>
    </xf>
    <xf numFmtId="0" fontId="10" fillId="0" borderId="31" xfId="0" applyFont="1" applyBorder="1" applyAlignment="1">
      <alignment horizontal="left" vertical="center" wrapText="1"/>
    </xf>
    <xf numFmtId="3" fontId="6" fillId="0" borderId="56" xfId="0" applyNumberFormat="1" applyFont="1" applyBorder="1" applyAlignment="1">
      <alignment horizontal="right" vertical="center"/>
    </xf>
    <xf numFmtId="3" fontId="8" fillId="0" borderId="34" xfId="0" applyNumberFormat="1" applyFont="1" applyBorder="1" applyAlignment="1">
      <alignment horizontal="right" vertical="center"/>
    </xf>
    <xf numFmtId="0" fontId="10" fillId="0" borderId="0" xfId="0" applyFont="1" applyAlignment="1">
      <alignment horizontal="center" vertical="center" wrapText="1"/>
    </xf>
    <xf numFmtId="0" fontId="5" fillId="0" borderId="0" xfId="0" applyFont="1" applyAlignment="1">
      <alignment horizontal="right" vertical="center" wrapText="1"/>
    </xf>
    <xf numFmtId="3" fontId="6" fillId="0" borderId="0" xfId="0" applyNumberFormat="1" applyFont="1" applyAlignment="1">
      <alignment horizontal="right" vertical="center"/>
    </xf>
    <xf numFmtId="3" fontId="6" fillId="0" borderId="0" xfId="0" quotePrefix="1" applyNumberFormat="1" applyFont="1" applyAlignment="1">
      <alignment horizontal="right" vertical="center"/>
    </xf>
    <xf numFmtId="3" fontId="8" fillId="0" borderId="0" xfId="0" applyNumberFormat="1" applyFont="1" applyAlignment="1">
      <alignment horizontal="right" vertical="center"/>
    </xf>
    <xf numFmtId="0" fontId="6" fillId="0" borderId="32" xfId="0" applyFont="1" applyBorder="1" applyAlignment="1">
      <alignment horizontal="right" vertical="center" wrapText="1"/>
    </xf>
    <xf numFmtId="164" fontId="8" fillId="0" borderId="33" xfId="1" applyNumberFormat="1" applyFont="1" applyFill="1" applyBorder="1" applyAlignment="1">
      <alignment horizontal="right" vertical="center"/>
    </xf>
    <xf numFmtId="164" fontId="8" fillId="0" borderId="57" xfId="1" applyNumberFormat="1" applyFont="1" applyFill="1" applyBorder="1" applyAlignment="1">
      <alignment horizontal="right" vertical="center"/>
    </xf>
    <xf numFmtId="164" fontId="8" fillId="0" borderId="34" xfId="1" applyNumberFormat="1" applyFont="1" applyFill="1" applyBorder="1" applyAlignment="1">
      <alignment horizontal="right" vertical="center"/>
    </xf>
    <xf numFmtId="3" fontId="8" fillId="0" borderId="3" xfId="0" applyNumberFormat="1" applyFont="1" applyBorder="1" applyAlignment="1">
      <alignment horizontal="center" vertical="center"/>
    </xf>
    <xf numFmtId="0" fontId="6" fillId="0" borderId="39" xfId="0" applyFont="1" applyBorder="1" applyAlignment="1">
      <alignment horizontal="right" vertical="center"/>
    </xf>
    <xf numFmtId="0" fontId="6" fillId="0" borderId="40" xfId="0" applyFont="1" applyBorder="1" applyAlignment="1">
      <alignment horizontal="right" vertical="center"/>
    </xf>
    <xf numFmtId="0" fontId="6" fillId="0" borderId="41" xfId="0" applyFont="1" applyBorder="1" applyAlignment="1">
      <alignment horizontal="right" vertical="center"/>
    </xf>
    <xf numFmtId="0" fontId="6" fillId="0" borderId="43" xfId="0" applyFont="1" applyBorder="1" applyAlignment="1">
      <alignment horizontal="right" vertical="center"/>
    </xf>
    <xf numFmtId="0" fontId="9" fillId="0" borderId="0" xfId="0" applyFont="1" applyAlignment="1">
      <alignment horizontal="center" vertical="center" wrapText="1"/>
    </xf>
    <xf numFmtId="164" fontId="6" fillId="0" borderId="0" xfId="1" applyNumberFormat="1" applyFont="1" applyFill="1" applyBorder="1" applyAlignment="1">
      <alignment horizontal="center" vertical="top"/>
    </xf>
    <xf numFmtId="164" fontId="6" fillId="0" borderId="0" xfId="1" applyNumberFormat="1" applyFont="1" applyFill="1" applyBorder="1" applyAlignment="1">
      <alignment horizontal="center"/>
    </xf>
    <xf numFmtId="0" fontId="9" fillId="0" borderId="0" xfId="0" quotePrefix="1" applyFont="1"/>
    <xf numFmtId="0" fontId="13" fillId="0" borderId="0" xfId="0" applyFont="1"/>
    <xf numFmtId="0" fontId="10" fillId="0" borderId="59" xfId="0" applyFont="1" applyBorder="1" applyAlignment="1">
      <alignment horizontal="center" vertical="center"/>
    </xf>
    <xf numFmtId="0" fontId="10" fillId="0" borderId="40" xfId="0" applyFont="1" applyBorder="1" applyAlignment="1">
      <alignment horizontal="center" vertical="center"/>
    </xf>
    <xf numFmtId="0" fontId="10" fillId="0" borderId="60" xfId="0" applyFont="1" applyBorder="1" applyAlignment="1">
      <alignment horizontal="center" vertical="center"/>
    </xf>
    <xf numFmtId="0" fontId="6" fillId="0" borderId="3" xfId="0" applyFont="1" applyBorder="1" applyAlignment="1">
      <alignment horizontal="right" vertical="center" wrapText="1"/>
    </xf>
    <xf numFmtId="0" fontId="6" fillId="0" borderId="61" xfId="0" applyFont="1" applyBorder="1" applyAlignment="1">
      <alignment horizontal="right" vertical="center" wrapText="1"/>
    </xf>
    <xf numFmtId="0" fontId="6" fillId="0" borderId="47" xfId="0" applyFont="1" applyBorder="1" applyAlignment="1">
      <alignment horizontal="right" vertical="center" wrapText="1"/>
    </xf>
    <xf numFmtId="0" fontId="6" fillId="0" borderId="11" xfId="0" applyFont="1" applyBorder="1" applyAlignment="1">
      <alignment horizontal="right" vertical="center" wrapText="1"/>
    </xf>
    <xf numFmtId="0" fontId="8" fillId="0" borderId="47" xfId="0" applyFont="1" applyBorder="1" applyAlignment="1">
      <alignment horizontal="right" vertical="center" wrapText="1"/>
    </xf>
    <xf numFmtId="0" fontId="6" fillId="0" borderId="61" xfId="0" applyFont="1" applyBorder="1" applyAlignment="1">
      <alignment vertical="center" wrapText="1"/>
    </xf>
    <xf numFmtId="0" fontId="6" fillId="0" borderId="47" xfId="0" applyFont="1" applyBorder="1" applyAlignment="1">
      <alignment vertical="center" wrapText="1"/>
    </xf>
    <xf numFmtId="0" fontId="6" fillId="0" borderId="11" xfId="0" applyFont="1" applyBorder="1" applyAlignment="1">
      <alignment vertical="center" wrapText="1"/>
    </xf>
    <xf numFmtId="0" fontId="8" fillId="0" borderId="52" xfId="0" applyFont="1" applyBorder="1" applyAlignment="1">
      <alignment horizontal="right" vertical="center" wrapText="1"/>
    </xf>
    <xf numFmtId="164" fontId="10" fillId="0" borderId="62" xfId="1" applyNumberFormat="1" applyFont="1" applyFill="1" applyBorder="1" applyAlignment="1">
      <alignment horizontal="center" vertical="center" wrapText="1"/>
    </xf>
    <xf numFmtId="164" fontId="10" fillId="0" borderId="17" xfId="1" applyNumberFormat="1" applyFont="1" applyFill="1" applyBorder="1" applyAlignment="1">
      <alignment horizontal="center" vertical="center" wrapText="1"/>
    </xf>
    <xf numFmtId="164" fontId="10" fillId="0" borderId="16" xfId="1" applyNumberFormat="1" applyFont="1" applyFill="1" applyBorder="1" applyAlignment="1">
      <alignment horizontal="center" vertical="center" wrapText="1"/>
    </xf>
    <xf numFmtId="164" fontId="10" fillId="0" borderId="62" xfId="1" applyNumberFormat="1" applyFont="1" applyFill="1" applyBorder="1" applyAlignment="1">
      <alignment vertical="center" wrapText="1"/>
    </xf>
    <xf numFmtId="164" fontId="10" fillId="0" borderId="17" xfId="1" applyNumberFormat="1" applyFont="1" applyFill="1" applyBorder="1" applyAlignment="1">
      <alignment vertical="center" wrapText="1"/>
    </xf>
    <xf numFmtId="164" fontId="10" fillId="0" borderId="16" xfId="1" applyNumberFormat="1" applyFont="1" applyFill="1" applyBorder="1" applyAlignment="1">
      <alignment vertical="center" wrapText="1"/>
    </xf>
    <xf numFmtId="0" fontId="6" fillId="0" borderId="51" xfId="0" applyFont="1" applyBorder="1" applyAlignment="1">
      <alignment horizontal="right" vertical="center" wrapText="1"/>
    </xf>
    <xf numFmtId="0" fontId="6" fillId="0" borderId="63" xfId="0" applyFont="1" applyBorder="1" applyAlignment="1">
      <alignment horizontal="right" vertical="center" wrapText="1"/>
    </xf>
    <xf numFmtId="0" fontId="6" fillId="0" borderId="12" xfId="0" applyFont="1" applyBorder="1" applyAlignment="1">
      <alignment horizontal="right" vertical="center" wrapText="1"/>
    </xf>
    <xf numFmtId="0" fontId="6" fillId="0" borderId="49" xfId="0" applyFont="1" applyBorder="1" applyAlignment="1">
      <alignment horizontal="right" vertical="center" wrapText="1"/>
    </xf>
    <xf numFmtId="0" fontId="6" fillId="0" borderId="21" xfId="0" applyFont="1" applyBorder="1" applyAlignment="1">
      <alignment horizontal="right" vertical="center" wrapText="1"/>
    </xf>
    <xf numFmtId="0" fontId="6" fillId="0" borderId="63" xfId="0" applyFont="1" applyBorder="1" applyAlignment="1">
      <alignment vertical="center" wrapText="1"/>
    </xf>
    <xf numFmtId="0" fontId="6" fillId="0" borderId="12" xfId="0" applyFont="1" applyBorder="1" applyAlignment="1">
      <alignment vertical="center" wrapText="1"/>
    </xf>
    <xf numFmtId="0" fontId="6" fillId="0" borderId="21" xfId="0" applyFont="1" applyBorder="1" applyAlignment="1">
      <alignment vertical="center" wrapText="1"/>
    </xf>
    <xf numFmtId="0" fontId="8" fillId="0" borderId="50" xfId="0" applyFont="1" applyBorder="1" applyAlignment="1">
      <alignment horizontal="right" vertical="center" wrapText="1"/>
    </xf>
    <xf numFmtId="164" fontId="10" fillId="0" borderId="64" xfId="1" applyNumberFormat="1" applyFont="1" applyFill="1" applyBorder="1" applyAlignment="1">
      <alignment horizontal="center" vertical="center" wrapText="1"/>
    </xf>
    <xf numFmtId="164" fontId="10" fillId="0" borderId="22" xfId="1" applyNumberFormat="1" applyFont="1" applyFill="1" applyBorder="1" applyAlignment="1">
      <alignment horizontal="center" vertical="center" wrapText="1"/>
    </xf>
    <xf numFmtId="164" fontId="10" fillId="0" borderId="49" xfId="1" applyNumberFormat="1" applyFont="1" applyFill="1" applyBorder="1" applyAlignment="1">
      <alignment horizontal="center" vertical="center" wrapText="1"/>
    </xf>
    <xf numFmtId="164" fontId="10" fillId="0" borderId="64" xfId="1" applyNumberFormat="1" applyFont="1" applyFill="1" applyBorder="1" applyAlignment="1">
      <alignment vertical="center" wrapText="1"/>
    </xf>
    <xf numFmtId="164" fontId="10" fillId="0" borderId="22" xfId="1" applyNumberFormat="1" applyFont="1" applyFill="1" applyBorder="1" applyAlignment="1">
      <alignment vertical="center" wrapText="1"/>
    </xf>
    <xf numFmtId="164" fontId="10" fillId="0" borderId="49" xfId="1" applyNumberFormat="1" applyFont="1" applyFill="1" applyBorder="1" applyAlignment="1">
      <alignment vertical="center" wrapText="1"/>
    </xf>
    <xf numFmtId="3" fontId="8" fillId="0" borderId="2" xfId="0" applyNumberFormat="1" applyFont="1" applyBorder="1" applyAlignment="1">
      <alignment horizontal="right" vertical="center" wrapText="1"/>
    </xf>
    <xf numFmtId="3" fontId="8" fillId="0" borderId="48" xfId="0" applyNumberFormat="1" applyFont="1" applyBorder="1" applyAlignment="1">
      <alignment horizontal="right" vertical="center" wrapText="1"/>
    </xf>
    <xf numFmtId="3" fontId="8" fillId="0" borderId="11" xfId="0" applyNumberFormat="1" applyFont="1" applyBorder="1" applyAlignment="1">
      <alignment horizontal="right" vertical="center" wrapText="1"/>
    </xf>
    <xf numFmtId="3" fontId="8" fillId="0" borderId="61" xfId="0" applyNumberFormat="1" applyFont="1" applyBorder="1" applyAlignment="1">
      <alignment horizontal="right" vertical="center" wrapText="1"/>
    </xf>
    <xf numFmtId="3" fontId="8" fillId="0" borderId="47" xfId="0" applyNumberFormat="1" applyFont="1" applyBorder="1" applyAlignment="1">
      <alignment horizontal="right" vertical="center" wrapText="1"/>
    </xf>
    <xf numFmtId="3" fontId="8" fillId="0" borderId="61" xfId="0" applyNumberFormat="1" applyFont="1" applyBorder="1" applyAlignment="1">
      <alignment vertical="center" wrapText="1"/>
    </xf>
    <xf numFmtId="3" fontId="8" fillId="0" borderId="47" xfId="0" applyNumberFormat="1" applyFont="1" applyBorder="1" applyAlignment="1">
      <alignment vertical="center" wrapText="1"/>
    </xf>
    <xf numFmtId="3" fontId="8" fillId="0" borderId="11" xfId="0" applyNumberFormat="1" applyFont="1" applyBorder="1" applyAlignment="1">
      <alignment vertical="center" wrapText="1"/>
    </xf>
    <xf numFmtId="0" fontId="8" fillId="0" borderId="7" xfId="0" applyFont="1" applyBorder="1" applyAlignment="1">
      <alignment horizontal="right" vertical="center" wrapText="1"/>
    </xf>
    <xf numFmtId="164" fontId="10" fillId="0" borderId="66" xfId="1" applyNumberFormat="1" applyFont="1" applyFill="1" applyBorder="1" applyAlignment="1">
      <alignment horizontal="center" vertical="center" wrapText="1"/>
    </xf>
    <xf numFmtId="164" fontId="10" fillId="0" borderId="26" xfId="1" applyNumberFormat="1" applyFont="1" applyFill="1" applyBorder="1" applyAlignment="1">
      <alignment horizontal="center" vertical="center" wrapText="1"/>
    </xf>
    <xf numFmtId="164" fontId="10" fillId="0" borderId="25" xfId="1" applyNumberFormat="1" applyFont="1" applyFill="1" applyBorder="1" applyAlignment="1">
      <alignment horizontal="center" vertical="center" wrapText="1"/>
    </xf>
    <xf numFmtId="164" fontId="10" fillId="0" borderId="66" xfId="1" applyNumberFormat="1" applyFont="1" applyFill="1" applyBorder="1" applyAlignment="1">
      <alignment vertical="center" wrapText="1"/>
    </xf>
    <xf numFmtId="164" fontId="10" fillId="0" borderId="26" xfId="1" applyNumberFormat="1" applyFont="1" applyFill="1" applyBorder="1" applyAlignment="1">
      <alignment vertical="center" wrapText="1"/>
    </xf>
    <xf numFmtId="164" fontId="10" fillId="0" borderId="25" xfId="1" applyNumberFormat="1" applyFont="1" applyFill="1" applyBorder="1" applyAlignment="1">
      <alignment vertical="center" wrapText="1"/>
    </xf>
    <xf numFmtId="164" fontId="10" fillId="0" borderId="0" xfId="1" applyNumberFormat="1" applyFont="1" applyFill="1" applyBorder="1" applyAlignment="1">
      <alignment horizontal="center" vertical="center" wrapText="1"/>
    </xf>
    <xf numFmtId="0" fontId="13" fillId="0" borderId="2" xfId="0" applyFont="1" applyBorder="1" applyAlignment="1">
      <alignment horizontal="left" vertical="center" wrapText="1"/>
    </xf>
    <xf numFmtId="0" fontId="13" fillId="0" borderId="65" xfId="0" applyFont="1" applyBorder="1" applyAlignment="1">
      <alignment horizontal="left" vertical="center" wrapText="1"/>
    </xf>
    <xf numFmtId="0" fontId="6" fillId="0" borderId="46" xfId="0" applyFont="1" applyBorder="1" applyAlignment="1">
      <alignment horizontal="right" vertical="center" wrapText="1"/>
    </xf>
    <xf numFmtId="0" fontId="10" fillId="0" borderId="2" xfId="0" applyFont="1" applyBorder="1" applyAlignment="1">
      <alignment horizontal="left" vertical="center"/>
    </xf>
    <xf numFmtId="0" fontId="14" fillId="0" borderId="36" xfId="0" applyFont="1" applyBorder="1" applyAlignment="1">
      <alignment horizontal="center" vertical="center"/>
    </xf>
    <xf numFmtId="0" fontId="6" fillId="0" borderId="36" xfId="0" applyFont="1" applyBorder="1" applyAlignment="1">
      <alignment horizontal="center" vertical="center" wrapText="1"/>
    </xf>
    <xf numFmtId="3" fontId="15" fillId="0" borderId="36" xfId="0" applyNumberFormat="1" applyFont="1" applyBorder="1" applyAlignment="1">
      <alignment horizontal="center" vertical="center"/>
    </xf>
    <xf numFmtId="164" fontId="6" fillId="0" borderId="22" xfId="1" applyNumberFormat="1" applyFont="1" applyFill="1" applyBorder="1" applyAlignment="1">
      <alignment horizontal="right" vertical="center"/>
    </xf>
    <xf numFmtId="164" fontId="6" fillId="0" borderId="23" xfId="1" applyNumberFormat="1" applyFont="1" applyFill="1" applyBorder="1" applyAlignment="1">
      <alignment horizontal="right" vertical="center"/>
    </xf>
    <xf numFmtId="164" fontId="6" fillId="0" borderId="49" xfId="1" applyNumberFormat="1" applyFont="1" applyFill="1" applyBorder="1" applyAlignment="1">
      <alignment horizontal="right" vertical="center"/>
    </xf>
    <xf numFmtId="3" fontId="8" fillId="0" borderId="54" xfId="0" applyNumberFormat="1" applyFont="1" applyBorder="1" applyAlignment="1">
      <alignment horizontal="right" vertical="center"/>
    </xf>
    <xf numFmtId="0" fontId="13" fillId="0" borderId="29" xfId="0" applyFont="1" applyBorder="1" applyAlignment="1">
      <alignment horizontal="left" vertical="center" wrapText="1"/>
    </xf>
    <xf numFmtId="0" fontId="5" fillId="0" borderId="10" xfId="0" applyFont="1" applyBorder="1" applyAlignment="1">
      <alignment horizontal="right" vertical="center" wrapText="1"/>
    </xf>
    <xf numFmtId="0" fontId="8" fillId="0" borderId="30" xfId="0" applyFont="1" applyBorder="1" applyAlignment="1">
      <alignment horizontal="right" vertical="center"/>
    </xf>
    <xf numFmtId="3" fontId="6" fillId="0" borderId="26" xfId="0" applyNumberFormat="1" applyFont="1" applyBorder="1" applyAlignment="1">
      <alignment horizontal="right" vertical="center"/>
    </xf>
    <xf numFmtId="3" fontId="6" fillId="0" borderId="27" xfId="0" applyNumberFormat="1" applyFont="1" applyBorder="1" applyAlignment="1">
      <alignment horizontal="right" vertical="center"/>
    </xf>
    <xf numFmtId="3" fontId="6" fillId="0" borderId="25" xfId="0" applyNumberFormat="1" applyFont="1" applyBorder="1" applyAlignment="1">
      <alignment horizontal="right" vertical="center"/>
    </xf>
    <xf numFmtId="3" fontId="8" fillId="0" borderId="28" xfId="0" applyNumberFormat="1" applyFont="1" applyBorder="1" applyAlignment="1">
      <alignment horizontal="right" vertical="center"/>
    </xf>
    <xf numFmtId="3" fontId="8" fillId="0" borderId="0" xfId="0" applyNumberFormat="1" applyFont="1" applyAlignment="1">
      <alignment horizontal="center" vertical="center"/>
    </xf>
    <xf numFmtId="0" fontId="0" fillId="0" borderId="0" xfId="0" applyAlignment="1">
      <alignment horizontal="center"/>
    </xf>
    <xf numFmtId="0" fontId="6" fillId="2" borderId="0" xfId="0" applyFont="1" applyFill="1" applyAlignment="1">
      <alignment horizontal="left" vertical="center" wrapText="1"/>
    </xf>
    <xf numFmtId="0" fontId="5" fillId="2" borderId="0" xfId="0" applyFont="1" applyFill="1" applyAlignment="1">
      <alignment horizontal="right" vertical="center" wrapText="1"/>
    </xf>
    <xf numFmtId="0" fontId="10" fillId="2" borderId="0" xfId="0" applyFont="1" applyFill="1" applyAlignment="1">
      <alignment horizontal="center" vertical="center" wrapText="1"/>
    </xf>
    <xf numFmtId="0" fontId="6" fillId="2" borderId="0" xfId="0" applyFont="1" applyFill="1" applyAlignment="1">
      <alignment horizontal="center" vertical="center" wrapText="1"/>
    </xf>
    <xf numFmtId="3" fontId="6" fillId="2" borderId="0" xfId="0" applyNumberFormat="1" applyFont="1" applyFill="1" applyAlignment="1">
      <alignment horizontal="center" vertical="center"/>
    </xf>
    <xf numFmtId="3" fontId="8" fillId="2" borderId="0" xfId="0" applyNumberFormat="1" applyFont="1" applyFill="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wrapText="1"/>
    </xf>
    <xf numFmtId="0" fontId="13" fillId="0" borderId="3" xfId="0" applyFont="1" applyBorder="1" applyAlignment="1">
      <alignment horizontal="right" vertical="center" wrapText="1"/>
    </xf>
    <xf numFmtId="3" fontId="13" fillId="0" borderId="47" xfId="0" applyNumberFormat="1" applyFont="1" applyBorder="1" applyAlignment="1">
      <alignment horizontal="right" vertical="center"/>
    </xf>
    <xf numFmtId="3" fontId="13" fillId="0" borderId="48" xfId="0" applyNumberFormat="1" applyFont="1" applyBorder="1" applyAlignment="1">
      <alignment horizontal="right" vertical="center"/>
    </xf>
    <xf numFmtId="3" fontId="13" fillId="0" borderId="11" xfId="0" applyNumberFormat="1" applyFont="1" applyBorder="1" applyAlignment="1">
      <alignment horizontal="right" vertical="center"/>
    </xf>
    <xf numFmtId="3" fontId="13" fillId="0" borderId="54" xfId="0" applyNumberFormat="1" applyFont="1" applyBorder="1" applyAlignment="1">
      <alignment horizontal="right" vertical="center"/>
    </xf>
    <xf numFmtId="0" fontId="13" fillId="0" borderId="52" xfId="0" applyFont="1" applyBorder="1" applyAlignment="1">
      <alignment horizontal="right" vertical="center" wrapText="1"/>
    </xf>
    <xf numFmtId="164" fontId="13" fillId="0" borderId="17" xfId="1" applyNumberFormat="1" applyFont="1" applyFill="1" applyBorder="1" applyAlignment="1">
      <alignment horizontal="right" vertical="center"/>
    </xf>
    <xf numFmtId="164" fontId="13" fillId="0" borderId="18" xfId="1" applyNumberFormat="1" applyFont="1" applyFill="1" applyBorder="1" applyAlignment="1">
      <alignment horizontal="right" vertical="center"/>
    </xf>
    <xf numFmtId="164" fontId="13" fillId="0" borderId="16" xfId="1" applyNumberFormat="1" applyFont="1" applyFill="1" applyBorder="1" applyAlignment="1">
      <alignment horizontal="right" vertical="center"/>
    </xf>
    <xf numFmtId="164" fontId="13" fillId="0" borderId="19" xfId="1" applyNumberFormat="1" applyFont="1" applyFill="1" applyBorder="1" applyAlignment="1">
      <alignment horizontal="right" vertical="center"/>
    </xf>
    <xf numFmtId="0" fontId="13" fillId="0" borderId="50" xfId="0" applyFont="1" applyBorder="1" applyAlignment="1">
      <alignment horizontal="right" vertical="center" wrapText="1"/>
    </xf>
    <xf numFmtId="3" fontId="13" fillId="0" borderId="22" xfId="0" applyNumberFormat="1" applyFont="1" applyBorder="1" applyAlignment="1">
      <alignment horizontal="right" vertical="center"/>
    </xf>
    <xf numFmtId="3" fontId="13" fillId="0" borderId="23" xfId="0" applyNumberFormat="1" applyFont="1" applyBorder="1" applyAlignment="1">
      <alignment horizontal="right" vertical="center"/>
    </xf>
    <xf numFmtId="3" fontId="13" fillId="0" borderId="49" xfId="0" applyNumberFormat="1" applyFont="1" applyBorder="1" applyAlignment="1">
      <alignment horizontal="right" vertical="center"/>
    </xf>
    <xf numFmtId="3" fontId="13" fillId="0" borderId="24" xfId="0" applyNumberFormat="1" applyFont="1" applyBorder="1" applyAlignment="1">
      <alignment horizontal="right" vertical="center"/>
    </xf>
    <xf numFmtId="164" fontId="13" fillId="0" borderId="22" xfId="1" applyNumberFormat="1" applyFont="1" applyFill="1" applyBorder="1" applyAlignment="1">
      <alignment horizontal="right" vertical="center"/>
    </xf>
    <xf numFmtId="164" fontId="13" fillId="0" borderId="23" xfId="1" applyNumberFormat="1" applyFont="1" applyFill="1" applyBorder="1" applyAlignment="1">
      <alignment horizontal="right" vertical="center"/>
    </xf>
    <xf numFmtId="164" fontId="13" fillId="0" borderId="49" xfId="1" applyNumberFormat="1" applyFont="1" applyFill="1" applyBorder="1" applyAlignment="1">
      <alignment horizontal="right" vertical="center"/>
    </xf>
    <xf numFmtId="164" fontId="13" fillId="0" borderId="24" xfId="1" applyNumberFormat="1" applyFont="1" applyFill="1" applyBorder="1" applyAlignment="1">
      <alignment horizontal="right" vertical="center"/>
    </xf>
    <xf numFmtId="0" fontId="7" fillId="0" borderId="3" xfId="0" applyFont="1" applyBorder="1" applyAlignment="1">
      <alignment horizontal="right" vertical="center" wrapText="1"/>
    </xf>
    <xf numFmtId="0" fontId="7" fillId="0" borderId="7" xfId="0" applyFont="1" applyBorder="1" applyAlignment="1">
      <alignment horizontal="right" vertical="center" wrapText="1"/>
    </xf>
    <xf numFmtId="0" fontId="13" fillId="0" borderId="10" xfId="0" applyFont="1" applyBorder="1" applyAlignment="1">
      <alignment horizontal="right" vertical="center" wrapText="1"/>
    </xf>
    <xf numFmtId="3" fontId="13" fillId="0" borderId="8" xfId="0" applyNumberFormat="1" applyFont="1" applyBorder="1" applyAlignment="1">
      <alignment horizontal="right" vertical="center"/>
    </xf>
    <xf numFmtId="3" fontId="13" fillId="0" borderId="9" xfId="0" applyNumberFormat="1" applyFont="1" applyBorder="1" applyAlignment="1">
      <alignment horizontal="right" vertical="center"/>
    </xf>
    <xf numFmtId="3" fontId="13" fillId="0" borderId="10" xfId="0" applyNumberFormat="1" applyFont="1" applyBorder="1" applyAlignment="1">
      <alignment horizontal="right" vertical="center"/>
    </xf>
    <xf numFmtId="3" fontId="10" fillId="0" borderId="30" xfId="0" applyNumberFormat="1" applyFont="1" applyBorder="1" applyAlignment="1">
      <alignment horizontal="right" vertical="center"/>
    </xf>
    <xf numFmtId="0" fontId="13" fillId="0" borderId="6" xfId="0" applyFont="1" applyBorder="1" applyAlignment="1">
      <alignment horizontal="left" vertical="center" wrapText="1"/>
    </xf>
    <xf numFmtId="0" fontId="13" fillId="0" borderId="46" xfId="0" applyFont="1" applyBorder="1" applyAlignment="1">
      <alignment horizontal="right" vertical="center" wrapText="1"/>
    </xf>
    <xf numFmtId="3" fontId="13" fillId="0" borderId="26" xfId="0" applyNumberFormat="1" applyFont="1" applyBorder="1" applyAlignment="1">
      <alignment horizontal="right" vertical="center"/>
    </xf>
    <xf numFmtId="3" fontId="13" fillId="0" borderId="27" xfId="0" applyNumberFormat="1" applyFont="1" applyBorder="1" applyAlignment="1">
      <alignment horizontal="right" vertical="center"/>
    </xf>
    <xf numFmtId="3" fontId="13" fillId="0" borderId="25" xfId="0" applyNumberFormat="1" applyFont="1" applyBorder="1" applyAlignment="1">
      <alignment horizontal="right" vertical="center"/>
    </xf>
    <xf numFmtId="3" fontId="10" fillId="0" borderId="28" xfId="0" applyNumberFormat="1" applyFont="1" applyBorder="1" applyAlignment="1">
      <alignment horizontal="right" vertical="center"/>
    </xf>
    <xf numFmtId="0" fontId="13" fillId="0" borderId="7" xfId="0" applyFont="1" applyBorder="1" applyAlignment="1">
      <alignment horizontal="right" vertical="center" wrapText="1"/>
    </xf>
    <xf numFmtId="0" fontId="13" fillId="0" borderId="39" xfId="0" applyFont="1" applyBorder="1" applyAlignment="1">
      <alignment horizontal="right" vertical="center"/>
    </xf>
    <xf numFmtId="0" fontId="13" fillId="0" borderId="40" xfId="0" applyFont="1" applyBorder="1" applyAlignment="1">
      <alignment horizontal="right" vertical="center"/>
    </xf>
    <xf numFmtId="0" fontId="13" fillId="0" borderId="41" xfId="0" applyFont="1" applyBorder="1" applyAlignment="1">
      <alignment horizontal="right" vertical="center"/>
    </xf>
    <xf numFmtId="0" fontId="13" fillId="0" borderId="44" xfId="0" applyFont="1" applyBorder="1" applyAlignment="1">
      <alignment horizontal="right" vertical="center"/>
    </xf>
    <xf numFmtId="0" fontId="13" fillId="0" borderId="45" xfId="0" applyFont="1" applyBorder="1" applyAlignment="1">
      <alignment horizontal="right" vertical="center"/>
    </xf>
    <xf numFmtId="0" fontId="13" fillId="0" borderId="46" xfId="0" applyFont="1" applyBorder="1" applyAlignment="1">
      <alignment horizontal="right" vertical="center"/>
    </xf>
    <xf numFmtId="0" fontId="13" fillId="0" borderId="43" xfId="0" applyFont="1" applyBorder="1" applyAlignment="1">
      <alignment horizontal="right" vertical="center"/>
    </xf>
    <xf numFmtId="0" fontId="6" fillId="0" borderId="0" xfId="0" applyFont="1"/>
    <xf numFmtId="0" fontId="9" fillId="0" borderId="0" xfId="0" applyFont="1" applyAlignment="1">
      <alignment vertical="center"/>
    </xf>
    <xf numFmtId="0" fontId="5" fillId="0" borderId="11" xfId="0" applyFont="1" applyBorder="1" applyAlignment="1">
      <alignment horizontal="center" vertical="center" wrapText="1"/>
    </xf>
    <xf numFmtId="3" fontId="6" fillId="0" borderId="47" xfId="0" applyNumberFormat="1" applyFont="1" applyBorder="1" applyAlignment="1">
      <alignment horizontal="center" vertical="center"/>
    </xf>
    <xf numFmtId="3" fontId="6" fillId="0" borderId="48" xfId="0" applyNumberFormat="1" applyFont="1" applyBorder="1" applyAlignment="1">
      <alignment horizontal="center" vertical="center"/>
    </xf>
    <xf numFmtId="3" fontId="6" fillId="0" borderId="11" xfId="0" applyNumberFormat="1" applyFont="1" applyBorder="1" applyAlignment="1">
      <alignment horizontal="center" vertical="center"/>
    </xf>
    <xf numFmtId="3" fontId="6" fillId="0" borderId="3" xfId="0" applyNumberFormat="1" applyFont="1" applyBorder="1" applyAlignment="1">
      <alignment horizontal="center" vertical="center"/>
    </xf>
    <xf numFmtId="0" fontId="5" fillId="0" borderId="16" xfId="0" applyFont="1" applyBorder="1" applyAlignment="1">
      <alignment horizontal="center" vertical="center" wrapText="1"/>
    </xf>
    <xf numFmtId="164" fontId="6" fillId="0" borderId="52" xfId="1" applyNumberFormat="1" applyFont="1" applyFill="1" applyBorder="1" applyAlignment="1">
      <alignment horizontal="right" vertical="center"/>
    </xf>
    <xf numFmtId="0" fontId="5" fillId="0" borderId="49" xfId="0" applyFont="1" applyBorder="1" applyAlignment="1">
      <alignment horizontal="center" vertical="center" wrapText="1"/>
    </xf>
    <xf numFmtId="3" fontId="6" fillId="0" borderId="22" xfId="0" applyNumberFormat="1" applyFont="1" applyBorder="1" applyAlignment="1">
      <alignment horizontal="center" vertical="center"/>
    </xf>
    <xf numFmtId="3" fontId="6" fillId="0" borderId="23" xfId="0" applyNumberFormat="1" applyFont="1" applyBorder="1" applyAlignment="1">
      <alignment horizontal="center" vertical="center"/>
    </xf>
    <xf numFmtId="3" fontId="6" fillId="0" borderId="49" xfId="0" applyNumberFormat="1" applyFont="1" applyBorder="1" applyAlignment="1">
      <alignment horizontal="center" vertical="center"/>
    </xf>
    <xf numFmtId="3" fontId="6" fillId="0" borderId="50" xfId="0" applyNumberFormat="1" applyFont="1" applyBorder="1" applyAlignment="1">
      <alignment horizontal="center" vertical="center"/>
    </xf>
    <xf numFmtId="164" fontId="6" fillId="0" borderId="50" xfId="1" applyNumberFormat="1" applyFont="1" applyFill="1" applyBorder="1" applyAlignment="1">
      <alignment horizontal="right" vertical="center"/>
    </xf>
    <xf numFmtId="3" fontId="8" fillId="0" borderId="47" xfId="0" applyNumberFormat="1" applyFont="1" applyBorder="1" applyAlignment="1">
      <alignment horizontal="center" vertical="center"/>
    </xf>
    <xf numFmtId="3" fontId="8" fillId="0" borderId="48" xfId="0" applyNumberFormat="1" applyFont="1" applyBorder="1" applyAlignment="1">
      <alignment horizontal="center" vertical="center"/>
    </xf>
    <xf numFmtId="0" fontId="5" fillId="0" borderId="25" xfId="0" applyFont="1" applyBorder="1" applyAlignment="1">
      <alignment horizontal="center" vertical="center" wrapText="1"/>
    </xf>
    <xf numFmtId="164" fontId="8" fillId="0" borderId="7" xfId="1" applyNumberFormat="1" applyFont="1" applyFill="1" applyBorder="1" applyAlignment="1">
      <alignment horizontal="right" vertical="center"/>
    </xf>
    <xf numFmtId="0" fontId="13" fillId="0" borderId="29"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3" fontId="6" fillId="0" borderId="9" xfId="0" applyNumberFormat="1" applyFont="1" applyBorder="1" applyAlignment="1">
      <alignment horizontal="center" vertical="center"/>
    </xf>
    <xf numFmtId="0" fontId="6" fillId="0" borderId="10" xfId="0" applyFont="1" applyBorder="1" applyAlignment="1">
      <alignment horizontal="center" vertical="center"/>
    </xf>
    <xf numFmtId="0" fontId="8" fillId="0" borderId="30" xfId="0" applyFont="1" applyBorder="1" applyAlignment="1">
      <alignment horizontal="center" vertical="center"/>
    </xf>
    <xf numFmtId="0" fontId="13" fillId="0" borderId="6" xfId="0" applyFont="1" applyBorder="1" applyAlignment="1">
      <alignment horizontal="center" vertical="center" wrapText="1"/>
    </xf>
    <xf numFmtId="0" fontId="6" fillId="0" borderId="26" xfId="0" applyFont="1" applyBorder="1" applyAlignment="1">
      <alignment horizontal="center" vertical="center"/>
    </xf>
    <xf numFmtId="0" fontId="6" fillId="0" borderId="27" xfId="0" applyFont="1" applyBorder="1" applyAlignment="1">
      <alignment horizontal="center" vertical="center"/>
    </xf>
    <xf numFmtId="3" fontId="6" fillId="0" borderId="27" xfId="0" applyNumberFormat="1" applyFont="1" applyBorder="1" applyAlignment="1">
      <alignment horizontal="center" vertical="center"/>
    </xf>
    <xf numFmtId="0" fontId="6" fillId="0" borderId="25" xfId="0" applyFont="1" applyBorder="1" applyAlignment="1">
      <alignment horizontal="center" vertical="center"/>
    </xf>
    <xf numFmtId="3" fontId="8" fillId="0" borderId="28" xfId="0" applyNumberFormat="1" applyFont="1" applyBorder="1" applyAlignment="1">
      <alignment horizontal="center" vertical="center"/>
    </xf>
    <xf numFmtId="0" fontId="10" fillId="0" borderId="66" xfId="0" applyFont="1" applyBorder="1" applyAlignment="1">
      <alignment horizontal="center" vertical="center" wrapText="1"/>
    </xf>
    <xf numFmtId="3" fontId="6" fillId="0" borderId="26" xfId="0" applyNumberFormat="1" applyFont="1" applyBorder="1" applyAlignment="1">
      <alignment horizontal="center" vertical="center"/>
    </xf>
    <xf numFmtId="3" fontId="6" fillId="0" borderId="25" xfId="0" applyNumberFormat="1"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3" xfId="0" applyFont="1" applyBorder="1" applyAlignment="1">
      <alignment horizontal="center" vertical="center"/>
    </xf>
    <xf numFmtId="0" fontId="6" fillId="0" borderId="10" xfId="0" applyFont="1" applyBorder="1" applyAlignment="1">
      <alignment horizontal="right" vertical="center" wrapText="1"/>
    </xf>
    <xf numFmtId="3" fontId="6" fillId="0" borderId="9" xfId="0" applyNumberFormat="1" applyFont="1" applyBorder="1" applyAlignment="1">
      <alignment horizontal="right" vertical="center"/>
    </xf>
    <xf numFmtId="3" fontId="6" fillId="0" borderId="61" xfId="0" applyNumberFormat="1" applyFont="1" applyBorder="1" applyAlignment="1">
      <alignment horizontal="right" vertical="center"/>
    </xf>
    <xf numFmtId="0" fontId="6" fillId="0" borderId="63" xfId="0" applyFont="1" applyBorder="1" applyAlignment="1">
      <alignment horizontal="right" vertical="center"/>
    </xf>
    <xf numFmtId="0" fontId="6" fillId="0" borderId="13" xfId="0" applyFont="1" applyBorder="1" applyAlignment="1">
      <alignment horizontal="right" vertical="center"/>
    </xf>
    <xf numFmtId="0" fontId="6" fillId="0" borderId="21" xfId="0" applyFont="1" applyBorder="1" applyAlignment="1">
      <alignment horizontal="right" vertical="center"/>
    </xf>
    <xf numFmtId="0" fontId="6" fillId="0" borderId="14" xfId="0" applyFont="1" applyBorder="1" applyAlignment="1">
      <alignment horizontal="right" vertical="center"/>
    </xf>
    <xf numFmtId="3" fontId="6" fillId="0" borderId="63" xfId="0" applyNumberFormat="1" applyFont="1" applyBorder="1" applyAlignment="1">
      <alignment horizontal="right" vertical="center"/>
    </xf>
    <xf numFmtId="0" fontId="9" fillId="0" borderId="0" xfId="0" applyFont="1" applyAlignment="1">
      <alignment horizontal="right" vertical="center" wrapText="1"/>
    </xf>
    <xf numFmtId="3" fontId="6" fillId="0" borderId="57" xfId="0" applyNumberFormat="1" applyFont="1" applyBorder="1" applyAlignment="1">
      <alignment horizontal="right" vertical="center"/>
    </xf>
    <xf numFmtId="0" fontId="10" fillId="0" borderId="35" xfId="0" applyFont="1" applyBorder="1" applyAlignment="1">
      <alignment horizontal="right" vertical="center" wrapText="1"/>
    </xf>
    <xf numFmtId="0" fontId="6" fillId="0" borderId="59" xfId="0" applyFont="1" applyBorder="1" applyAlignment="1">
      <alignment horizontal="right" vertical="center"/>
    </xf>
    <xf numFmtId="0" fontId="10" fillId="0" borderId="0" xfId="0" applyFont="1" applyAlignment="1">
      <alignment horizontal="left" vertical="center" wrapText="1"/>
    </xf>
    <xf numFmtId="0" fontId="10" fillId="0" borderId="53" xfId="0" applyFont="1" applyBorder="1" applyAlignment="1">
      <alignment horizontal="left" vertical="center" wrapText="1"/>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6" fillId="0" borderId="45" xfId="0" applyFont="1" applyBorder="1" applyAlignment="1">
      <alignment horizontal="right" vertical="center"/>
    </xf>
    <xf numFmtId="0" fontId="6" fillId="0" borderId="46" xfId="0" applyFont="1" applyBorder="1" applyAlignment="1">
      <alignment horizontal="right" vertical="center"/>
    </xf>
    <xf numFmtId="0" fontId="6" fillId="0" borderId="44" xfId="0" applyFont="1" applyBorder="1" applyAlignment="1">
      <alignment horizontal="right" vertical="center"/>
    </xf>
    <xf numFmtId="0" fontId="10" fillId="0" borderId="66" xfId="0" applyFont="1" applyBorder="1" applyAlignment="1">
      <alignment horizontal="left" vertical="center" wrapText="1"/>
    </xf>
    <xf numFmtId="0" fontId="10" fillId="2" borderId="53" xfId="0" applyFont="1" applyFill="1" applyBorder="1" applyAlignment="1">
      <alignment horizontal="left" vertical="center" wrapText="1"/>
    </xf>
    <xf numFmtId="0" fontId="6" fillId="0" borderId="0" xfId="0" applyFont="1" applyAlignment="1">
      <alignment horizontal="left" vertical="center" wrapText="1"/>
    </xf>
    <xf numFmtId="0" fontId="10" fillId="0" borderId="3" xfId="0" applyFont="1" applyBorder="1" applyAlignment="1">
      <alignment horizontal="center" vertical="center" wrapText="1"/>
    </xf>
    <xf numFmtId="0" fontId="2" fillId="0" borderId="29" xfId="0" applyFont="1" applyBorder="1" applyAlignment="1">
      <alignment horizontal="left" vertical="center" wrapText="1"/>
    </xf>
    <xf numFmtId="0" fontId="2" fillId="0" borderId="35" xfId="0" applyFont="1" applyBorder="1" applyAlignment="1">
      <alignment horizontal="left" vertical="center" wrapText="1"/>
    </xf>
    <xf numFmtId="0" fontId="8" fillId="2" borderId="37" xfId="0" applyFont="1" applyFill="1" applyBorder="1" applyAlignment="1">
      <alignment horizontal="left" vertical="center" wrapText="1"/>
    </xf>
    <xf numFmtId="0" fontId="8" fillId="2" borderId="42" xfId="0" applyFont="1" applyFill="1" applyBorder="1" applyAlignment="1">
      <alignment horizontal="left" vertical="center" wrapText="1"/>
    </xf>
    <xf numFmtId="0" fontId="6" fillId="2" borderId="37" xfId="0" applyFont="1" applyFill="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6" fillId="2" borderId="29" xfId="0" applyFont="1" applyFill="1" applyBorder="1" applyAlignment="1">
      <alignment horizontal="left" vertical="center" wrapText="1"/>
    </xf>
    <xf numFmtId="0" fontId="9" fillId="0" borderId="0" xfId="0" applyFont="1" applyAlignment="1">
      <alignment horizontal="left" vertical="top" wrapText="1"/>
    </xf>
    <xf numFmtId="0" fontId="10" fillId="0" borderId="0" xfId="0" applyFont="1" applyAlignment="1">
      <alignment horizontal="left" vertical="center" wrapText="1"/>
    </xf>
    <xf numFmtId="0" fontId="10" fillId="0" borderId="1" xfId="0" applyFont="1" applyBorder="1" applyAlignment="1">
      <alignment horizontal="left" vertical="center" wrapText="1"/>
    </xf>
    <xf numFmtId="0" fontId="10" fillId="0" borderId="53"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6" fillId="0" borderId="2" xfId="0" applyFont="1" applyBorder="1" applyAlignment="1">
      <alignment horizontal="left" vertical="center"/>
    </xf>
    <xf numFmtId="0" fontId="6" fillId="0" borderId="15" xfId="0" applyFont="1" applyBorder="1" applyAlignment="1">
      <alignment horizontal="left" vertical="center"/>
    </xf>
    <xf numFmtId="0" fontId="6" fillId="0" borderId="20" xfId="0" applyFont="1" applyBorder="1" applyAlignment="1">
      <alignment horizontal="left" vertical="center"/>
    </xf>
    <xf numFmtId="0" fontId="6" fillId="0" borderId="55" xfId="0" applyFont="1" applyBorder="1" applyAlignment="1">
      <alignment horizontal="left" vertical="center"/>
    </xf>
    <xf numFmtId="0" fontId="6" fillId="0" borderId="6" xfId="0" applyFont="1" applyBorder="1" applyAlignment="1">
      <alignment horizontal="left" vertical="center"/>
    </xf>
    <xf numFmtId="0" fontId="10" fillId="0" borderId="6" xfId="0" applyFont="1" applyBorder="1" applyAlignment="1">
      <alignment horizontal="left" vertical="center"/>
    </xf>
    <xf numFmtId="0" fontId="10" fillId="0" borderId="29" xfId="0" applyFont="1" applyBorder="1" applyAlignment="1">
      <alignment vertical="center" wrapText="1"/>
    </xf>
    <xf numFmtId="0" fontId="10" fillId="0" borderId="35" xfId="0" applyFont="1" applyBorder="1" applyAlignment="1">
      <alignment vertical="center" wrapText="1"/>
    </xf>
    <xf numFmtId="0" fontId="6" fillId="0" borderId="37" xfId="0" applyFont="1" applyBorder="1" applyAlignment="1">
      <alignment horizontal="left" vertical="center" wrapText="1"/>
    </xf>
    <xf numFmtId="0" fontId="6" fillId="0" borderId="38" xfId="0" applyFont="1" applyBorder="1" applyAlignment="1">
      <alignment horizontal="left" vertical="center" wrapText="1"/>
    </xf>
    <xf numFmtId="0" fontId="6" fillId="0" borderId="42" xfId="0" applyFont="1" applyBorder="1" applyAlignment="1">
      <alignment horizontal="left" vertical="center" wrapText="1"/>
    </xf>
    <xf numFmtId="0" fontId="6" fillId="0" borderId="43" xfId="0" applyFont="1" applyBorder="1" applyAlignment="1">
      <alignment horizontal="left" vertical="center" wrapText="1"/>
    </xf>
    <xf numFmtId="0" fontId="6" fillId="0" borderId="44" xfId="0" applyFont="1" applyBorder="1" applyAlignment="1">
      <alignment horizontal="right" vertical="center"/>
    </xf>
    <xf numFmtId="0" fontId="6" fillId="0" borderId="45" xfId="0" applyFont="1" applyBorder="1" applyAlignment="1">
      <alignment horizontal="right" vertical="center"/>
    </xf>
    <xf numFmtId="0" fontId="6" fillId="0" borderId="70" xfId="0" applyFont="1" applyBorder="1" applyAlignment="1">
      <alignment horizontal="right" vertical="center"/>
    </xf>
    <xf numFmtId="0" fontId="6" fillId="0" borderId="65" xfId="0" applyFont="1" applyBorder="1" applyAlignment="1">
      <alignment horizontal="right" vertical="center"/>
    </xf>
    <xf numFmtId="0" fontId="6" fillId="0" borderId="46" xfId="0" applyFont="1" applyBorder="1" applyAlignment="1">
      <alignment horizontal="right" vertical="center"/>
    </xf>
    <xf numFmtId="0" fontId="6" fillId="0" borderId="37" xfId="0" applyFont="1" applyBorder="1" applyAlignment="1">
      <alignment horizontal="right" vertical="center"/>
    </xf>
    <xf numFmtId="0" fontId="6" fillId="0" borderId="69" xfId="0" applyFont="1" applyBorder="1" applyAlignment="1">
      <alignment horizontal="right" vertical="center"/>
    </xf>
    <xf numFmtId="0" fontId="6" fillId="0" borderId="38" xfId="0" applyFont="1" applyBorder="1" applyAlignment="1">
      <alignment horizontal="right" vertical="center"/>
    </xf>
    <xf numFmtId="0" fontId="9" fillId="0" borderId="35" xfId="0" applyFont="1" applyBorder="1" applyAlignment="1">
      <alignment horizontal="center"/>
    </xf>
    <xf numFmtId="0" fontId="9" fillId="0" borderId="68" xfId="0" applyFont="1" applyBorder="1" applyAlignment="1">
      <alignment horizontal="center"/>
    </xf>
    <xf numFmtId="0" fontId="10" fillId="0" borderId="29" xfId="0" applyFont="1" applyBorder="1" applyAlignment="1">
      <alignment horizontal="left" vertical="center" wrapText="1"/>
    </xf>
    <xf numFmtId="0" fontId="10" fillId="0" borderId="35" xfId="0" applyFont="1" applyBorder="1" applyAlignment="1">
      <alignment horizontal="left" vertical="center" wrapText="1"/>
    </xf>
    <xf numFmtId="0" fontId="6" fillId="0" borderId="67" xfId="0" applyFont="1" applyBorder="1" applyAlignment="1">
      <alignment horizontal="right" vertical="center"/>
    </xf>
    <xf numFmtId="0" fontId="8" fillId="0" borderId="67" xfId="0" applyFont="1" applyBorder="1" applyAlignment="1">
      <alignment horizontal="right" vertical="center"/>
    </xf>
    <xf numFmtId="3" fontId="8" fillId="0" borderId="67" xfId="0" applyNumberFormat="1" applyFont="1" applyBorder="1" applyAlignment="1">
      <alignment horizontal="right" vertical="center"/>
    </xf>
    <xf numFmtId="3" fontId="6" fillId="0" borderId="53" xfId="0" applyNumberFormat="1" applyFont="1" applyBorder="1" applyAlignment="1">
      <alignment horizontal="right" vertical="center"/>
    </xf>
    <xf numFmtId="3" fontId="6" fillId="0" borderId="4" xfId="0" applyNumberFormat="1" applyFont="1" applyBorder="1" applyAlignment="1">
      <alignment horizontal="right" vertical="center"/>
    </xf>
    <xf numFmtId="3" fontId="6" fillId="0" borderId="5" xfId="0" applyNumberFormat="1" applyFont="1" applyBorder="1" applyAlignment="1">
      <alignment horizontal="right" vertical="center"/>
    </xf>
    <xf numFmtId="3" fontId="6" fillId="0" borderId="34" xfId="0" applyNumberFormat="1" applyFont="1" applyBorder="1" applyAlignment="1">
      <alignment horizontal="right" vertical="center"/>
    </xf>
    <xf numFmtId="3" fontId="8" fillId="0" borderId="53" xfId="0" applyNumberFormat="1" applyFont="1" applyBorder="1" applyAlignment="1">
      <alignment horizontal="right" vertical="center"/>
    </xf>
    <xf numFmtId="3" fontId="8" fillId="0" borderId="4" xfId="0" applyNumberFormat="1" applyFont="1" applyBorder="1" applyAlignment="1">
      <alignment horizontal="right" vertical="center"/>
    </xf>
    <xf numFmtId="3" fontId="8" fillId="0" borderId="5" xfId="0" applyNumberFormat="1" applyFont="1" applyBorder="1" applyAlignment="1">
      <alignment horizontal="right" vertical="center"/>
    </xf>
    <xf numFmtId="0" fontId="13" fillId="0" borderId="59" xfId="0" applyFont="1" applyBorder="1" applyAlignment="1">
      <alignment horizontal="left" vertical="center" wrapText="1"/>
    </xf>
    <xf numFmtId="0" fontId="13" fillId="0" borderId="63" xfId="0" applyFont="1" applyBorder="1" applyAlignment="1">
      <alignment horizontal="left" vertical="center" wrapText="1"/>
    </xf>
    <xf numFmtId="0" fontId="10" fillId="0" borderId="58" xfId="0" applyFont="1" applyBorder="1" applyAlignment="1">
      <alignment horizontal="left" vertical="center" wrapText="1"/>
    </xf>
    <xf numFmtId="0" fontId="10" fillId="0" borderId="65" xfId="0" applyFont="1" applyBorder="1" applyAlignment="1">
      <alignment horizontal="left" vertical="center" wrapText="1"/>
    </xf>
    <xf numFmtId="3" fontId="6" fillId="0" borderId="67" xfId="0" applyNumberFormat="1" applyFont="1" applyBorder="1" applyAlignment="1">
      <alignment horizontal="right" vertical="center"/>
    </xf>
    <xf numFmtId="0" fontId="10" fillId="0" borderId="5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3" fillId="0" borderId="58" xfId="0" applyFont="1" applyBorder="1" applyAlignment="1">
      <alignment horizontal="left" vertical="center" wrapText="1"/>
    </xf>
    <xf numFmtId="0" fontId="13" fillId="0" borderId="59" xfId="0" quotePrefix="1" applyFont="1" applyBorder="1" applyAlignment="1">
      <alignment horizontal="left" vertical="center" wrapText="1"/>
    </xf>
    <xf numFmtId="0" fontId="11" fillId="0" borderId="0" xfId="0" applyFont="1" applyAlignment="1">
      <alignment vertical="center" wrapText="1"/>
    </xf>
    <xf numFmtId="0" fontId="11" fillId="0" borderId="1" xfId="0" applyFont="1" applyBorder="1" applyAlignment="1">
      <alignment vertical="center" wrapText="1"/>
    </xf>
    <xf numFmtId="0" fontId="12" fillId="0" borderId="2" xfId="0" applyFont="1" applyBorder="1" applyAlignment="1">
      <alignment horizontal="left" vertical="center" wrapText="1"/>
    </xf>
    <xf numFmtId="0" fontId="12" fillId="0" borderId="36" xfId="0" applyFont="1" applyBorder="1" applyAlignment="1">
      <alignment horizontal="left" vertical="center" wrapText="1"/>
    </xf>
    <xf numFmtId="0" fontId="12" fillId="0" borderId="55" xfId="0" applyFont="1" applyBorder="1" applyAlignment="1">
      <alignment horizontal="left" vertical="center" wrapText="1"/>
    </xf>
    <xf numFmtId="0" fontId="12" fillId="0" borderId="0" xfId="0" applyFont="1" applyAlignment="1">
      <alignment horizontal="left" vertical="center" wrapText="1"/>
    </xf>
    <xf numFmtId="0" fontId="12" fillId="0" borderId="6" xfId="0" applyFont="1" applyBorder="1" applyAlignment="1">
      <alignment horizontal="left" vertical="center" wrapText="1"/>
    </xf>
    <xf numFmtId="0" fontId="12" fillId="0" borderId="1" xfId="0" applyFont="1" applyBorder="1" applyAlignment="1">
      <alignment horizontal="left" vertical="center" wrapText="1"/>
    </xf>
    <xf numFmtId="0" fontId="10" fillId="0" borderId="58" xfId="0" applyFont="1" applyBorder="1" applyAlignment="1">
      <alignment horizontal="center" vertical="center" wrapText="1"/>
    </xf>
    <xf numFmtId="0" fontId="10" fillId="0" borderId="61" xfId="0" applyFont="1" applyBorder="1" applyAlignment="1">
      <alignment horizontal="left" vertical="center" wrapText="1"/>
    </xf>
    <xf numFmtId="0" fontId="10" fillId="0" borderId="66" xfId="0" applyFont="1" applyBorder="1" applyAlignment="1">
      <alignment horizontal="left" vertical="center" wrapText="1"/>
    </xf>
    <xf numFmtId="0" fontId="6" fillId="2" borderId="20"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1"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2" borderId="53"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6" fillId="2" borderId="55"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38" xfId="0" applyFont="1" applyFill="1" applyBorder="1" applyAlignment="1">
      <alignment horizontal="left" vertical="center" wrapText="1"/>
    </xf>
    <xf numFmtId="0" fontId="4" fillId="2" borderId="42"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13" fillId="0" borderId="62" xfId="0" applyFont="1" applyBorder="1" applyAlignment="1">
      <alignment horizontal="left" vertical="center" wrapText="1"/>
    </xf>
    <xf numFmtId="0" fontId="14" fillId="0" borderId="0" xfId="0" applyFont="1" applyAlignment="1">
      <alignment horizontal="left" vertical="center" wrapText="1"/>
    </xf>
    <xf numFmtId="0" fontId="14" fillId="0" borderId="1" xfId="0" applyFont="1" applyBorder="1" applyAlignment="1">
      <alignment horizontal="left" vertical="center" wrapText="1"/>
    </xf>
    <xf numFmtId="0" fontId="12" fillId="0" borderId="3" xfId="0" applyFont="1" applyBorder="1" applyAlignment="1">
      <alignment horizontal="left" vertical="center" wrapText="1"/>
    </xf>
    <xf numFmtId="0" fontId="12" fillId="0" borderId="7" xfId="0" applyFont="1" applyBorder="1" applyAlignment="1">
      <alignment horizontal="left" vertical="center" wrapText="1"/>
    </xf>
    <xf numFmtId="0" fontId="10" fillId="0" borderId="53" xfId="0" applyFont="1" applyBorder="1" applyAlignment="1">
      <alignment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13" fillId="0" borderId="61" xfId="0" applyFont="1" applyBorder="1" applyAlignment="1">
      <alignment horizontal="left" vertical="center" wrapText="1"/>
    </xf>
    <xf numFmtId="0" fontId="6" fillId="0" borderId="0" xfId="0" applyFont="1" applyAlignment="1">
      <alignment horizontal="left" vertical="center" wrapText="1"/>
    </xf>
    <xf numFmtId="0" fontId="13" fillId="0" borderId="64" xfId="0" applyFont="1" applyBorder="1" applyAlignment="1">
      <alignment horizontal="left" vertical="center" wrapText="1"/>
    </xf>
    <xf numFmtId="0" fontId="12" fillId="0" borderId="29" xfId="0" applyFont="1" applyBorder="1" applyAlignment="1">
      <alignment horizontal="left" vertical="center" wrapText="1"/>
    </xf>
    <xf numFmtId="0" fontId="12" fillId="0" borderId="35" xfId="0" applyFont="1" applyBorder="1" applyAlignment="1">
      <alignment horizontal="left" vertical="center" wrapText="1"/>
    </xf>
    <xf numFmtId="0" fontId="13" fillId="0" borderId="37" xfId="0" applyFont="1" applyBorder="1" applyAlignment="1">
      <alignment horizontal="left" vertical="center" wrapText="1"/>
    </xf>
    <xf numFmtId="0" fontId="13" fillId="0" borderId="38" xfId="0" applyFont="1" applyBorder="1" applyAlignment="1">
      <alignment horizontal="left" vertical="center" wrapText="1"/>
    </xf>
    <xf numFmtId="0" fontId="13" fillId="0" borderId="42" xfId="0" applyFont="1" applyBorder="1" applyAlignment="1">
      <alignment horizontal="left" vertical="center" wrapText="1"/>
    </xf>
    <xf numFmtId="0" fontId="13" fillId="0" borderId="43" xfId="0" applyFont="1" applyBorder="1" applyAlignment="1">
      <alignment horizontal="left" vertical="center" wrapText="1"/>
    </xf>
    <xf numFmtId="0" fontId="6" fillId="0" borderId="0" xfId="0" applyFont="1" applyAlignment="1">
      <alignment horizontal="left" vertical="top" wrapText="1"/>
    </xf>
    <xf numFmtId="0" fontId="6" fillId="0" borderId="20" xfId="0" applyFont="1" applyBorder="1" applyAlignment="1">
      <alignment horizontal="center" vertical="center" wrapText="1"/>
    </xf>
    <xf numFmtId="0" fontId="6" fillId="0" borderId="15" xfId="0" applyFont="1" applyBorder="1" applyAlignment="1">
      <alignment horizontal="center" vertical="center" wrapText="1"/>
    </xf>
    <xf numFmtId="0" fontId="12" fillId="0" borderId="0" xfId="0" applyFont="1" applyAlignment="1">
      <alignment horizontal="center" vertical="center" wrapText="1"/>
    </xf>
    <xf numFmtId="0" fontId="12"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20" xfId="0" applyFont="1" applyBorder="1" applyAlignment="1">
      <alignment horizontal="left" vertical="center" wrapText="1"/>
    </xf>
    <xf numFmtId="0" fontId="6" fillId="0" borderId="15" xfId="0" applyFont="1" applyBorder="1" applyAlignment="1">
      <alignment horizontal="left" vertical="center" wrapText="1"/>
    </xf>
    <xf numFmtId="0" fontId="6" fillId="0" borderId="55" xfId="0" applyFont="1" applyBorder="1" applyAlignment="1">
      <alignment horizontal="left" vertical="center" wrapText="1"/>
    </xf>
    <xf numFmtId="164" fontId="6" fillId="0" borderId="18" xfId="1" quotePrefix="1" applyNumberFormat="1" applyFont="1" applyFill="1" applyBorder="1" applyAlignment="1">
      <alignment horizontal="right" vertical="center"/>
    </xf>
    <xf numFmtId="0" fontId="8" fillId="0" borderId="20" xfId="0" applyFont="1" applyBorder="1" applyAlignment="1">
      <alignment horizontal="left" vertical="center" wrapText="1"/>
    </xf>
    <xf numFmtId="0" fontId="8" fillId="0" borderId="6" xfId="0" applyFont="1" applyBorder="1" applyAlignment="1">
      <alignment horizontal="left" vertical="center"/>
    </xf>
    <xf numFmtId="164" fontId="6" fillId="0" borderId="0" xfId="1" applyNumberFormat="1" applyFont="1" applyBorder="1" applyAlignment="1">
      <alignment horizontal="right" vertical="center"/>
    </xf>
    <xf numFmtId="0" fontId="6" fillId="0" borderId="29" xfId="0" applyFont="1" applyBorder="1" applyAlignment="1">
      <alignment horizontal="left" vertical="center" wrapText="1"/>
    </xf>
    <xf numFmtId="164" fontId="6" fillId="0" borderId="0" xfId="1" applyNumberFormat="1" applyFont="1" applyBorder="1" applyAlignment="1">
      <alignment horizontal="center" vertical="top"/>
    </xf>
    <xf numFmtId="2" fontId="10" fillId="0" borderId="0" xfId="0" applyNumberFormat="1" applyFont="1" applyAlignment="1">
      <alignment horizontal="left" vertical="center" wrapText="1"/>
    </xf>
    <xf numFmtId="2" fontId="10" fillId="0" borderId="1" xfId="0" applyNumberFormat="1" applyFont="1" applyBorder="1" applyAlignment="1">
      <alignment horizontal="left" vertical="center" wrapText="1"/>
    </xf>
    <xf numFmtId="0" fontId="6" fillId="2" borderId="37"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6" fillId="2" borderId="43" xfId="0" applyFont="1" applyFill="1" applyBorder="1" applyAlignment="1">
      <alignment horizontal="center" vertical="center" wrapText="1"/>
    </xf>
    <xf numFmtId="164" fontId="6" fillId="0" borderId="0" xfId="1" applyNumberFormat="1" applyFont="1" applyBorder="1" applyAlignment="1">
      <alignment horizontal="center"/>
    </xf>
    <xf numFmtId="0" fontId="9" fillId="0" borderId="0" xfId="0" applyFont="1" applyAlignment="1">
      <alignment horizontal="left" vertical="top"/>
    </xf>
    <xf numFmtId="0" fontId="8" fillId="0" borderId="8" xfId="0" applyFont="1" applyBorder="1" applyAlignment="1">
      <alignment horizontal="center" vertical="center" wrapText="1"/>
    </xf>
    <xf numFmtId="0" fontId="6" fillId="2" borderId="61" xfId="0" applyFont="1" applyFill="1" applyBorder="1" applyAlignment="1">
      <alignment horizontal="left" vertical="center" wrapText="1"/>
    </xf>
    <xf numFmtId="0" fontId="6" fillId="2" borderId="62" xfId="0" applyFont="1" applyFill="1" applyBorder="1" applyAlignment="1">
      <alignment horizontal="left" vertical="center" wrapText="1"/>
    </xf>
    <xf numFmtId="0" fontId="6" fillId="2" borderId="63" xfId="0" applyFont="1" applyFill="1" applyBorder="1" applyAlignment="1">
      <alignment horizontal="left" vertical="center" wrapText="1"/>
    </xf>
    <xf numFmtId="0" fontId="6" fillId="2" borderId="66" xfId="0" applyFont="1" applyFill="1" applyBorder="1" applyAlignment="1">
      <alignment horizontal="left" vertical="center" wrapText="1"/>
    </xf>
    <xf numFmtId="164" fontId="6" fillId="2" borderId="23" xfId="1" applyNumberFormat="1" applyFont="1" applyFill="1" applyBorder="1" applyAlignment="1">
      <alignment horizontal="right" vertical="center"/>
    </xf>
    <xf numFmtId="164" fontId="6" fillId="2" borderId="24" xfId="1" applyNumberFormat="1" applyFont="1" applyFill="1" applyBorder="1" applyAlignment="1">
      <alignment horizontal="right" vertical="center"/>
    </xf>
    <xf numFmtId="0" fontId="10" fillId="2" borderId="61" xfId="0" applyFont="1" applyFill="1" applyBorder="1" applyAlignment="1">
      <alignment horizontal="left" vertical="center" wrapText="1"/>
    </xf>
    <xf numFmtId="3" fontId="8" fillId="2" borderId="47" xfId="0" applyNumberFormat="1" applyFont="1" applyFill="1" applyBorder="1" applyAlignment="1">
      <alignment horizontal="right" vertical="center"/>
    </xf>
    <xf numFmtId="3" fontId="8" fillId="2" borderId="48" xfId="0" applyNumberFormat="1" applyFont="1" applyFill="1" applyBorder="1" applyAlignment="1">
      <alignment horizontal="right" vertical="center"/>
    </xf>
    <xf numFmtId="3" fontId="8" fillId="2" borderId="11" xfId="0" applyNumberFormat="1" applyFont="1" applyFill="1" applyBorder="1" applyAlignment="1">
      <alignment horizontal="right" vertical="center"/>
    </xf>
    <xf numFmtId="3" fontId="8" fillId="2" borderId="54" xfId="0" applyNumberFormat="1" applyFont="1" applyFill="1" applyBorder="1" applyAlignment="1">
      <alignment horizontal="right" vertical="center"/>
    </xf>
    <xf numFmtId="0" fontId="10" fillId="2" borderId="66" xfId="0" applyFont="1" applyFill="1" applyBorder="1" applyAlignment="1">
      <alignment horizontal="left" vertical="center" wrapText="1"/>
    </xf>
    <xf numFmtId="0" fontId="5" fillId="2" borderId="10" xfId="0" applyFont="1" applyFill="1" applyBorder="1" applyAlignment="1">
      <alignment horizontal="right" vertical="center" wrapText="1"/>
    </xf>
    <xf numFmtId="0" fontId="6" fillId="2" borderId="8" xfId="0" applyFont="1" applyFill="1" applyBorder="1" applyAlignment="1">
      <alignment horizontal="right" vertical="center"/>
    </xf>
    <xf numFmtId="0" fontId="6" fillId="2" borderId="9" xfId="0" applyFont="1" applyFill="1" applyBorder="1" applyAlignment="1">
      <alignment horizontal="right" vertical="center"/>
    </xf>
    <xf numFmtId="0" fontId="6" fillId="2" borderId="10" xfId="0" applyFont="1" applyFill="1" applyBorder="1" applyAlignment="1">
      <alignment horizontal="right" vertical="center"/>
    </xf>
    <xf numFmtId="0" fontId="8" fillId="2" borderId="30" xfId="0" applyFont="1" applyFill="1" applyBorder="1" applyAlignment="1">
      <alignment horizontal="right" vertical="center"/>
    </xf>
    <xf numFmtId="0" fontId="0" fillId="0" borderId="0" xfId="0" applyAlignment="1">
      <alignment horizontal="right"/>
    </xf>
    <xf numFmtId="3" fontId="0" fillId="0" borderId="0" xfId="0" applyNumberFormat="1"/>
    <xf numFmtId="0" fontId="13" fillId="2" borderId="42" xfId="0" applyFont="1" applyFill="1" applyBorder="1" applyAlignment="1">
      <alignment horizontal="left" vertical="center" wrapText="1"/>
    </xf>
    <xf numFmtId="0" fontId="10" fillId="2" borderId="0" xfId="0" applyFont="1" applyFill="1" applyAlignment="1">
      <alignment horizontal="left" vertical="center" wrapText="1"/>
    </xf>
    <xf numFmtId="0" fontId="6" fillId="0" borderId="6" xfId="0" applyFont="1" applyBorder="1" applyAlignment="1">
      <alignment horizontal="left" vertical="center" wrapText="1"/>
    </xf>
    <xf numFmtId="164" fontId="6" fillId="0" borderId="28" xfId="1" applyNumberFormat="1" applyFont="1" applyFill="1" applyBorder="1" applyAlignment="1">
      <alignment horizontal="right" vertical="center"/>
    </xf>
    <xf numFmtId="0" fontId="10" fillId="0" borderId="55" xfId="0" applyFont="1" applyBorder="1" applyAlignment="1">
      <alignment horizontal="left" vertical="center" wrapText="1"/>
    </xf>
    <xf numFmtId="3" fontId="8" fillId="0" borderId="49" xfId="0" applyNumberFormat="1" applyFont="1" applyBorder="1" applyAlignment="1">
      <alignment horizontal="right" vertical="center"/>
    </xf>
    <xf numFmtId="3" fontId="6" fillId="0" borderId="8" xfId="0" applyNumberFormat="1" applyFont="1" applyBorder="1" applyAlignment="1">
      <alignment horizontal="right" vertical="center"/>
    </xf>
    <xf numFmtId="3" fontId="6" fillId="0" borderId="10" xfId="0" applyNumberFormat="1" applyFont="1" applyBorder="1" applyAlignment="1">
      <alignment horizontal="right" vertical="center"/>
    </xf>
    <xf numFmtId="3" fontId="8" fillId="0" borderId="30" xfId="0" applyNumberFormat="1" applyFont="1" applyBorder="1" applyAlignment="1">
      <alignment horizontal="right" vertical="center"/>
    </xf>
    <xf numFmtId="0" fontId="4" fillId="0" borderId="0" xfId="0" applyFont="1" applyAlignment="1">
      <alignment wrapText="1"/>
    </xf>
    <xf numFmtId="3" fontId="4" fillId="0" borderId="0" xfId="0" applyNumberFormat="1" applyFont="1" applyAlignment="1">
      <alignment wrapText="1"/>
    </xf>
    <xf numFmtId="0" fontId="6" fillId="0" borderId="0" xfId="0" applyFont="1" applyAlignment="1">
      <alignment vertical="center" wrapText="1"/>
    </xf>
    <xf numFmtId="0" fontId="9" fillId="0" borderId="0" xfId="0" applyFont="1" applyAlignment="1">
      <alignment horizontal="right"/>
    </xf>
    <xf numFmtId="0" fontId="13" fillId="0" borderId="0" xfId="0" quotePrefix="1" applyFont="1" applyAlignment="1">
      <alignment horizontal="left" vertical="top" wrapText="1"/>
    </xf>
    <xf numFmtId="0" fontId="13" fillId="0" borderId="0" xfId="0" applyFont="1" applyAlignment="1">
      <alignment horizontal="left" vertical="top" wrapText="1"/>
    </xf>
    <xf numFmtId="0" fontId="6" fillId="0" borderId="39" xfId="0" applyFont="1" applyBorder="1" applyAlignment="1">
      <alignment horizontal="center" vertical="center"/>
    </xf>
    <xf numFmtId="0" fontId="7" fillId="2" borderId="11" xfId="0" applyFont="1" applyFill="1" applyBorder="1" applyAlignment="1">
      <alignment horizontal="right" vertical="center" wrapText="1"/>
    </xf>
    <xf numFmtId="0" fontId="6" fillId="2" borderId="25" xfId="0" applyFont="1" applyFill="1" applyBorder="1" applyAlignment="1">
      <alignment horizontal="right" vertical="center" wrapText="1"/>
    </xf>
    <xf numFmtId="0" fontId="6" fillId="2" borderId="26" xfId="0" applyFont="1" applyFill="1" applyBorder="1" applyAlignment="1">
      <alignment horizontal="right" vertical="center"/>
    </xf>
    <xf numFmtId="0" fontId="6" fillId="2" borderId="27" xfId="0" applyFont="1" applyFill="1" applyBorder="1" applyAlignment="1">
      <alignment horizontal="right" vertical="center"/>
    </xf>
    <xf numFmtId="0" fontId="6" fillId="2" borderId="25" xfId="0" applyFont="1" applyFill="1" applyBorder="1" applyAlignment="1">
      <alignment horizontal="right" vertical="center"/>
    </xf>
    <xf numFmtId="0" fontId="8" fillId="2" borderId="28" xfId="0" applyFont="1" applyFill="1" applyBorder="1" applyAlignment="1">
      <alignment horizontal="right" vertical="center"/>
    </xf>
    <xf numFmtId="3" fontId="6" fillId="2" borderId="0" xfId="0" applyNumberFormat="1" applyFont="1" applyFill="1" applyAlignment="1">
      <alignment horizontal="right" vertical="center"/>
    </xf>
    <xf numFmtId="3" fontId="8" fillId="2" borderId="0" xfId="0" applyNumberFormat="1" applyFont="1" applyFill="1" applyAlignment="1">
      <alignment horizontal="right" vertical="center"/>
    </xf>
    <xf numFmtId="0" fontId="2" fillId="0" borderId="35" xfId="0" applyFont="1" applyBorder="1" applyAlignment="1">
      <alignment vertical="center" wrapText="1"/>
    </xf>
    <xf numFmtId="0" fontId="10" fillId="2" borderId="0" xfId="0" applyFont="1" applyFill="1" applyAlignment="1">
      <alignment horizontal="left" vertical="center" wrapText="1"/>
    </xf>
    <xf numFmtId="0" fontId="10" fillId="2" borderId="0" xfId="0" applyFont="1" applyFill="1" applyAlignment="1">
      <alignment horizontal="left" wrapText="1"/>
    </xf>
    <xf numFmtId="0" fontId="10" fillId="2" borderId="1" xfId="0" applyFont="1" applyFill="1" applyBorder="1" applyAlignment="1">
      <alignment horizontal="left" wrapText="1"/>
    </xf>
    <xf numFmtId="0" fontId="10" fillId="2" borderId="35" xfId="0" applyFont="1" applyFill="1" applyBorder="1" applyAlignment="1">
      <alignment horizontal="left" vertical="center" wrapText="1"/>
    </xf>
    <xf numFmtId="0" fontId="10" fillId="2" borderId="68" xfId="0" applyFont="1" applyFill="1" applyBorder="1" applyAlignment="1">
      <alignment horizontal="left" vertical="center" wrapText="1"/>
    </xf>
    <xf numFmtId="0" fontId="8" fillId="2" borderId="39" xfId="0" applyFont="1" applyFill="1" applyBorder="1" applyAlignment="1">
      <alignment horizontal="center" vertical="center" wrapText="1"/>
    </xf>
    <xf numFmtId="0" fontId="8" fillId="2" borderId="40" xfId="0" applyFont="1" applyFill="1" applyBorder="1" applyAlignment="1">
      <alignment horizontal="center" vertical="center"/>
    </xf>
    <xf numFmtId="0" fontId="8" fillId="2" borderId="40" xfId="0" applyFont="1" applyFill="1" applyBorder="1" applyAlignment="1">
      <alignment horizontal="center" vertical="center" wrapText="1"/>
    </xf>
    <xf numFmtId="0" fontId="8" fillId="2" borderId="60" xfId="0" applyFont="1" applyFill="1" applyBorder="1" applyAlignment="1">
      <alignment horizontal="center" vertical="center" wrapText="1"/>
    </xf>
    <xf numFmtId="0" fontId="10" fillId="2" borderId="0" xfId="0" applyFont="1" applyFill="1" applyAlignment="1">
      <alignment horizontal="left" vertical="center"/>
    </xf>
    <xf numFmtId="0" fontId="9" fillId="2" borderId="49" xfId="0" applyFont="1" applyFill="1" applyBorder="1" applyAlignment="1">
      <alignment horizontal="right" vertical="center" wrapText="1"/>
    </xf>
    <xf numFmtId="164" fontId="6" fillId="2" borderId="0" xfId="1" applyNumberFormat="1" applyFont="1" applyFill="1" applyBorder="1" applyAlignment="1">
      <alignment horizontal="right"/>
    </xf>
    <xf numFmtId="0" fontId="13" fillId="2" borderId="2" xfId="0" applyFont="1" applyFill="1" applyBorder="1" applyAlignment="1">
      <alignment horizontal="left" vertical="center" wrapText="1"/>
    </xf>
    <xf numFmtId="3" fontId="6" fillId="2" borderId="71" xfId="0" applyNumberFormat="1" applyFont="1" applyFill="1" applyBorder="1" applyAlignment="1">
      <alignment horizontal="right" vertical="center"/>
    </xf>
    <xf numFmtId="0" fontId="5" fillId="2" borderId="32" xfId="0" applyFont="1" applyFill="1" applyBorder="1" applyAlignment="1">
      <alignment horizontal="right" vertical="center" wrapText="1"/>
    </xf>
    <xf numFmtId="3" fontId="8" fillId="2" borderId="56" xfId="0" applyNumberFormat="1" applyFont="1" applyFill="1" applyBorder="1" applyAlignment="1">
      <alignment horizontal="right" vertical="center"/>
    </xf>
    <xf numFmtId="3" fontId="8" fillId="2" borderId="33" xfId="0" applyNumberFormat="1" applyFont="1" applyFill="1" applyBorder="1" applyAlignment="1">
      <alignment horizontal="right" vertical="center"/>
    </xf>
    <xf numFmtId="3" fontId="8" fillId="2" borderId="57" xfId="0" applyNumberFormat="1" applyFont="1" applyFill="1" applyBorder="1" applyAlignment="1">
      <alignment horizontal="right" vertical="center"/>
    </xf>
    <xf numFmtId="3" fontId="8" fillId="2" borderId="34" xfId="0" applyNumberFormat="1" applyFont="1" applyFill="1" applyBorder="1" applyAlignment="1">
      <alignment horizontal="right" vertical="center"/>
    </xf>
    <xf numFmtId="0" fontId="8" fillId="2" borderId="0" xfId="0" applyFont="1" applyFill="1" applyAlignment="1">
      <alignment horizontal="right" vertical="center" wrapText="1"/>
    </xf>
    <xf numFmtId="0" fontId="6" fillId="2" borderId="69" xfId="0" applyFont="1" applyFill="1" applyBorder="1" applyAlignment="1">
      <alignment horizontal="left" vertical="center" wrapText="1"/>
    </xf>
    <xf numFmtId="0" fontId="6" fillId="2" borderId="42" xfId="0" applyFont="1" applyFill="1" applyBorder="1" applyAlignment="1">
      <alignment horizontal="left" vertical="center" wrapText="1"/>
    </xf>
    <xf numFmtId="0" fontId="6" fillId="2" borderId="72" xfId="0" applyFont="1" applyFill="1" applyBorder="1" applyAlignment="1">
      <alignment horizontal="left" vertical="center" wrapText="1"/>
    </xf>
    <xf numFmtId="0" fontId="6" fillId="2" borderId="65" xfId="0" applyFont="1" applyFill="1" applyBorder="1" applyAlignment="1">
      <alignment horizontal="right" vertical="center"/>
    </xf>
    <xf numFmtId="0" fontId="9" fillId="2" borderId="0" xfId="0" applyFont="1" applyFill="1" applyAlignment="1">
      <alignment horizontal="left" vertical="top" wrapText="1"/>
    </xf>
  </cellXfs>
  <cellStyles count="2">
    <cellStyle name="Normal" xfId="0" builtinId="0"/>
    <cellStyle name="Pourcentage" xfId="1" builtinId="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b1.1.1_2020_oco_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tab1.1.10_2020_oco_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b1.1.2_2020_oco_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ab1.1.3_2020_oco_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ab1.1.4_2020_oco_0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ab1.1.5_2020_oco_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ab1.1.6_2020_oco_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ab1.1.7_2020_oco_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tab1.1.8_2020_oco_0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tab1.1.9_2020_oco_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1.1_2020_Web"/>
      <sheetName val="TAB-1.1.1_2020"/>
      <sheetName val="TAB-1.1.1_2020_NoDbl_Ch_Lg_LL"/>
      <sheetName val="Rqes_Tab111_2020"/>
      <sheetName val="CopiePourTAB-111_2020"/>
      <sheetName val="CopiePourTAB-111_2020_Serv"/>
      <sheetName val="CopPrTAB-111_2020_Serv_ProfilAN"/>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1.10_2020_Web"/>
      <sheetName val="TAB-1.1.10_2020_ok"/>
      <sheetName val="TAB-1.1.10_2020_prépa_ok"/>
      <sheetName val="Rqes_Tab110_Difficult_2020"/>
      <sheetName val="Cop_TabXsé_Tab1110-2020_adpt_ok"/>
      <sheetName val="Copy_TabXsé_Tab1.1.10-2020"/>
      <sheetName val="Copy_TabXsé_Tab1.1.10_Serv_2020"/>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1.2_2020_Web"/>
      <sheetName val="TAB-1.1.2_2020_ok"/>
      <sheetName val="TAB-1.1.2_2020_NoDbl_Char"/>
      <sheetName val="Rqes_Tab112_2020"/>
      <sheetName val="CopieTabX.1.2_Min_pr_Stat2020_"/>
      <sheetName val="CopieTabX.1.2_Min_2020_serv"/>
      <sheetName val="CopTabX.1.2_2020_serv_ProfilAN"/>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1.3_2020-Web"/>
      <sheetName val="TAB-1.1.3_2020-ok"/>
      <sheetName val="Rqes_Tab113_Primos_2020"/>
      <sheetName val="Copie_Tab1.1.3_Primo_2020"/>
      <sheetName val="Tab1.1.3_Primo_Serv"/>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1.4_2020_Web"/>
      <sheetName val="TAB-1.1.4_2020_ok"/>
      <sheetName val="Rqes_Tab114_2020"/>
      <sheetName val="TAB-1.1.4_2020_modif"/>
      <sheetName val="Prépa tab114_(2020)+modif_RSC"/>
      <sheetName val="Prépa tab114_(2020)"/>
      <sheetName val="TabXsé_1.1.4_2020"/>
      <sheetName val="TabXsé_1.1.4_2020_Serv"/>
      <sheetName val="TabXsé_1.1.4_2020_Serv_ProfilAN"/>
      <sheetName val="TAB-1.1.4_2019_NoDbl_Lièg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1.5_2020_Web"/>
      <sheetName val="TAB-1.1.5_2020_ok"/>
      <sheetName val="Pr_Tab1.1.5_2020"/>
      <sheetName val="Tab1.1.5_Ménage_Serv_2020"/>
      <sheetName val="Rqes_Tab115_Ménage_2020"/>
    </sheetNames>
    <sheetDataSet>
      <sheetData sheetId="0" refreshError="1"/>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1.6_2020_Web"/>
      <sheetName val="TAB-1.1.6_2020_ok"/>
      <sheetName val="Copie_TabX.1.6_Nationalité"/>
      <sheetName val="Rqes_Tab116_Nationalité_2020"/>
      <sheetName val="Copie_TabX.1.6_Nationalité_Serv"/>
      <sheetName val="TAB-1.1.6_2019_NoDblLiège"/>
      <sheetName val="Copie_TabX.1.6_Nation_NoDblLièg"/>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1.7_2019_Web"/>
      <sheetName val="TAB-1.1.7_2020_Web"/>
      <sheetName val="TAB-1.1.7_2020_ok"/>
      <sheetName val="Rqes_Tab117_Revenus_2020"/>
      <sheetName val="Copy_TabXsé_Tab117_2020"/>
      <sheetName val="Copy_TabXsé_Tab117_serv_2020"/>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1.8_2020_Web"/>
      <sheetName val="TAB-1.1.8_2020_ok"/>
      <sheetName val="TAB-1.1.8_2020-modif"/>
      <sheetName val="Rqes_Tab118_Logt_2020"/>
      <sheetName val="Copie TabXsé_Tab118_2020"/>
      <sheetName val="Copie TabCroisé_Tab118_serv"/>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1.9_2020_Web"/>
      <sheetName val="TAB-1.1.9_2020_ok"/>
      <sheetName val="Rqes_Tab119_2020"/>
      <sheetName val="Copy_TabXsé_Tab119_2020"/>
      <sheetName val="Copy_TabXsé_Tab119-serv_2020"/>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74E0E-0692-4924-9A36-5E07CE3ED2B3}">
  <sheetPr>
    <tabColor rgb="FF00FF00"/>
    <pageSetUpPr fitToPage="1"/>
  </sheetPr>
  <dimension ref="A1:J22"/>
  <sheetViews>
    <sheetView tabSelected="1" zoomScale="62" zoomScaleNormal="62" workbookViewId="0">
      <selection sqref="A1:J1"/>
    </sheetView>
  </sheetViews>
  <sheetFormatPr baseColWidth="10" defaultRowHeight="15" x14ac:dyDescent="0.25"/>
  <cols>
    <col min="1" max="1" width="24" customWidth="1"/>
    <col min="2" max="2" width="11.85546875" customWidth="1"/>
    <col min="3" max="3" width="33" customWidth="1"/>
    <col min="4" max="4" width="22.5703125" customWidth="1"/>
    <col min="5" max="5" width="26.7109375" customWidth="1"/>
    <col min="6" max="10" width="22.5703125" customWidth="1"/>
  </cols>
  <sheetData>
    <row r="1" spans="1:10" s="107" customFormat="1" ht="34.5" customHeight="1" x14ac:dyDescent="0.25">
      <c r="A1" s="356" t="s">
        <v>0</v>
      </c>
      <c r="B1" s="356"/>
      <c r="C1" s="356"/>
      <c r="D1" s="356"/>
      <c r="E1" s="356"/>
      <c r="F1" s="356"/>
      <c r="G1" s="356"/>
      <c r="H1" s="356"/>
      <c r="I1" s="356"/>
      <c r="J1" s="356"/>
    </row>
    <row r="2" spans="1:10" s="107" customFormat="1" ht="34.5" customHeight="1" thickBot="1" x14ac:dyDescent="0.3">
      <c r="A2" s="356" t="s">
        <v>140</v>
      </c>
      <c r="B2" s="356"/>
      <c r="C2" s="357"/>
      <c r="D2" s="357"/>
      <c r="E2" s="357"/>
      <c r="F2" s="357"/>
      <c r="G2" s="357"/>
      <c r="H2" s="357"/>
      <c r="I2" s="357"/>
      <c r="J2" s="357"/>
    </row>
    <row r="3" spans="1:10" s="107" customFormat="1" ht="51.75" customHeight="1" thickBot="1" x14ac:dyDescent="0.3">
      <c r="A3" s="350" t="s">
        <v>1</v>
      </c>
      <c r="B3" s="351"/>
      <c r="C3" s="359" t="s">
        <v>2</v>
      </c>
      <c r="D3" s="359"/>
      <c r="E3" s="359"/>
      <c r="F3" s="359"/>
      <c r="G3" s="359"/>
      <c r="H3" s="359"/>
      <c r="I3" s="359"/>
      <c r="J3" s="360"/>
    </row>
    <row r="4" spans="1:10" s="107" customFormat="1" ht="48" customHeight="1" thickBot="1" x14ac:dyDescent="0.3">
      <c r="A4" s="352"/>
      <c r="B4" s="353"/>
      <c r="C4" s="108" t="s">
        <v>3</v>
      </c>
      <c r="D4" s="109" t="s">
        <v>4</v>
      </c>
      <c r="E4" s="109" t="s">
        <v>5</v>
      </c>
      <c r="F4" s="109" t="s">
        <v>6</v>
      </c>
      <c r="G4" s="109" t="s">
        <v>7</v>
      </c>
      <c r="H4" s="109" t="s">
        <v>8</v>
      </c>
      <c r="I4" s="111" t="s">
        <v>9</v>
      </c>
      <c r="J4" s="112" t="s">
        <v>10</v>
      </c>
    </row>
    <row r="5" spans="1:10" s="107" customFormat="1" ht="33" customHeight="1" x14ac:dyDescent="0.25">
      <c r="A5" s="361" t="s">
        <v>11</v>
      </c>
      <c r="B5" s="1" t="s">
        <v>12</v>
      </c>
      <c r="C5" s="77">
        <v>1010</v>
      </c>
      <c r="D5" s="78">
        <v>1109</v>
      </c>
      <c r="E5" s="78">
        <v>213</v>
      </c>
      <c r="F5" s="78">
        <v>254</v>
      </c>
      <c r="G5" s="78">
        <v>655</v>
      </c>
      <c r="H5" s="78">
        <v>164</v>
      </c>
      <c r="I5" s="78">
        <v>174</v>
      </c>
      <c r="J5" s="79">
        <f>SUM(C5:I5)</f>
        <v>3579</v>
      </c>
    </row>
    <row r="6" spans="1:10" s="107" customFormat="1" ht="33" customHeight="1" x14ac:dyDescent="0.25">
      <c r="A6" s="362"/>
      <c r="B6" s="2" t="s">
        <v>13</v>
      </c>
      <c r="C6" s="119">
        <f t="shared" ref="C6:J6" si="0">C5/C$11</f>
        <v>0.77394636015325668</v>
      </c>
      <c r="D6" s="63">
        <f t="shared" si="0"/>
        <v>0.90456769983686791</v>
      </c>
      <c r="E6" s="63">
        <f t="shared" si="0"/>
        <v>0.83203125</v>
      </c>
      <c r="F6" s="63">
        <f t="shared" si="0"/>
        <v>0.58796296296296291</v>
      </c>
      <c r="G6" s="63">
        <f t="shared" si="0"/>
        <v>0.89726027397260277</v>
      </c>
      <c r="H6" s="63">
        <f t="shared" si="0"/>
        <v>0.8586387434554974</v>
      </c>
      <c r="I6" s="63">
        <f t="shared" si="0"/>
        <v>0.70161290322580649</v>
      </c>
      <c r="J6" s="121">
        <f t="shared" si="0"/>
        <v>0.81563354603463989</v>
      </c>
    </row>
    <row r="7" spans="1:10" s="107" customFormat="1" ht="33" customHeight="1" x14ac:dyDescent="0.25">
      <c r="A7" s="363" t="s">
        <v>14</v>
      </c>
      <c r="B7" s="3" t="s">
        <v>12</v>
      </c>
      <c r="C7" s="80">
        <v>295</v>
      </c>
      <c r="D7" s="81">
        <v>116</v>
      </c>
      <c r="E7" s="81">
        <v>43</v>
      </c>
      <c r="F7" s="81">
        <v>178</v>
      </c>
      <c r="G7" s="81">
        <v>75</v>
      </c>
      <c r="H7" s="81">
        <v>27</v>
      </c>
      <c r="I7" s="81">
        <v>74</v>
      </c>
      <c r="J7" s="82">
        <f>SUM(C7:I7)</f>
        <v>808</v>
      </c>
    </row>
    <row r="8" spans="1:10" s="107" customFormat="1" ht="33" customHeight="1" x14ac:dyDescent="0.25">
      <c r="A8" s="362"/>
      <c r="B8" s="2" t="s">
        <v>13</v>
      </c>
      <c r="C8" s="119">
        <f t="shared" ref="C8:J10" si="1">C7/C$11</f>
        <v>0.22605363984674329</v>
      </c>
      <c r="D8" s="63">
        <f t="shared" si="1"/>
        <v>9.461663947797716E-2</v>
      </c>
      <c r="E8" s="63">
        <f t="shared" si="1"/>
        <v>0.16796875</v>
      </c>
      <c r="F8" s="63">
        <f t="shared" si="1"/>
        <v>0.41203703703703703</v>
      </c>
      <c r="G8" s="63">
        <f t="shared" si="1"/>
        <v>0.10273972602739725</v>
      </c>
      <c r="H8" s="63">
        <f t="shared" si="1"/>
        <v>0.14136125654450263</v>
      </c>
      <c r="I8" s="63">
        <f t="shared" si="1"/>
        <v>0.29838709677419356</v>
      </c>
      <c r="J8" s="121">
        <f t="shared" si="1"/>
        <v>0.18413855970829535</v>
      </c>
    </row>
    <row r="9" spans="1:10" s="107" customFormat="1" ht="33" customHeight="1" x14ac:dyDescent="0.25">
      <c r="A9" s="363" t="s">
        <v>15</v>
      </c>
      <c r="B9" s="3" t="s">
        <v>12</v>
      </c>
      <c r="C9" s="77">
        <v>0</v>
      </c>
      <c r="D9" s="78">
        <v>1</v>
      </c>
      <c r="E9" s="78">
        <v>0</v>
      </c>
      <c r="F9" s="78">
        <v>0</v>
      </c>
      <c r="G9" s="78">
        <v>0</v>
      </c>
      <c r="H9" s="78">
        <v>0</v>
      </c>
      <c r="I9" s="78">
        <v>0</v>
      </c>
      <c r="J9" s="79">
        <f>SUM(C9:I9)</f>
        <v>1</v>
      </c>
    </row>
    <row r="10" spans="1:10" s="107" customFormat="1" ht="33" customHeight="1" x14ac:dyDescent="0.25">
      <c r="A10" s="362"/>
      <c r="B10" s="2" t="s">
        <v>13</v>
      </c>
      <c r="C10" s="119">
        <f t="shared" ref="C10:J10" si="2">C9/C$11</f>
        <v>0</v>
      </c>
      <c r="D10" s="63">
        <f t="shared" si="2"/>
        <v>8.1566068515497557E-4</v>
      </c>
      <c r="E10" s="63">
        <f t="shared" si="2"/>
        <v>0</v>
      </c>
      <c r="F10" s="63">
        <f t="shared" si="2"/>
        <v>0</v>
      </c>
      <c r="G10" s="469">
        <f t="shared" si="1"/>
        <v>0</v>
      </c>
      <c r="H10" s="469">
        <f t="shared" si="1"/>
        <v>0</v>
      </c>
      <c r="I10" s="63">
        <f t="shared" si="2"/>
        <v>0</v>
      </c>
      <c r="J10" s="121">
        <f t="shared" si="2"/>
        <v>2.2789425706472196E-4</v>
      </c>
    </row>
    <row r="11" spans="1:10" s="107" customFormat="1" ht="33" customHeight="1" x14ac:dyDescent="0.25">
      <c r="A11" s="470" t="s">
        <v>18</v>
      </c>
      <c r="B11" s="3" t="s">
        <v>12</v>
      </c>
      <c r="C11" s="83">
        <f t="shared" ref="C11:J11" si="3">C5+C7+C9</f>
        <v>1305</v>
      </c>
      <c r="D11" s="84">
        <f t="shared" si="3"/>
        <v>1226</v>
      </c>
      <c r="E11" s="84">
        <f t="shared" si="3"/>
        <v>256</v>
      </c>
      <c r="F11" s="84">
        <f t="shared" si="3"/>
        <v>432</v>
      </c>
      <c r="G11" s="84">
        <f t="shared" si="3"/>
        <v>730</v>
      </c>
      <c r="H11" s="84">
        <f>H5+H7</f>
        <v>191</v>
      </c>
      <c r="I11" s="84">
        <f t="shared" si="3"/>
        <v>248</v>
      </c>
      <c r="J11" s="85">
        <f t="shared" si="3"/>
        <v>4388</v>
      </c>
    </row>
    <row r="12" spans="1:10" s="107" customFormat="1" ht="33" customHeight="1" thickBot="1" x14ac:dyDescent="0.3">
      <c r="A12" s="471"/>
      <c r="B12" s="4" t="s">
        <v>13</v>
      </c>
      <c r="C12" s="132">
        <f>C11/C$11</f>
        <v>1</v>
      </c>
      <c r="D12" s="64">
        <f t="shared" ref="D12:J12" si="4">D11/D$11</f>
        <v>1</v>
      </c>
      <c r="E12" s="64">
        <f t="shared" si="4"/>
        <v>1</v>
      </c>
      <c r="F12" s="64">
        <f t="shared" si="4"/>
        <v>1</v>
      </c>
      <c r="G12" s="64">
        <f t="shared" si="4"/>
        <v>1</v>
      </c>
      <c r="H12" s="64">
        <f t="shared" si="4"/>
        <v>1</v>
      </c>
      <c r="I12" s="64">
        <f t="shared" si="4"/>
        <v>1</v>
      </c>
      <c r="J12" s="72">
        <f t="shared" si="4"/>
        <v>1</v>
      </c>
    </row>
    <row r="13" spans="1:10" s="107" customFormat="1" ht="36" customHeight="1" thickBot="1" x14ac:dyDescent="0.3">
      <c r="A13" s="343"/>
      <c r="B13" s="146"/>
      <c r="C13" s="472"/>
      <c r="D13" s="472"/>
      <c r="E13" s="472"/>
      <c r="F13" s="472"/>
      <c r="G13" s="472"/>
      <c r="H13" s="472"/>
      <c r="I13" s="472"/>
      <c r="J13" s="472"/>
    </row>
    <row r="14" spans="1:10" s="107" customFormat="1" ht="42" customHeight="1" thickBot="1" x14ac:dyDescent="0.3">
      <c r="A14" s="473" t="s">
        <v>19</v>
      </c>
      <c r="B14" s="225" t="s">
        <v>20</v>
      </c>
      <c r="C14" s="86">
        <v>0</v>
      </c>
      <c r="D14" s="87">
        <v>0</v>
      </c>
      <c r="E14" s="87">
        <v>0</v>
      </c>
      <c r="F14" s="87">
        <v>0</v>
      </c>
      <c r="G14" s="87">
        <v>7</v>
      </c>
      <c r="H14" s="87">
        <v>0</v>
      </c>
      <c r="I14" s="88">
        <v>0</v>
      </c>
      <c r="J14" s="226">
        <f>SUM(C14:I14)</f>
        <v>7</v>
      </c>
    </row>
    <row r="15" spans="1:10" s="107" customFormat="1" ht="42" customHeight="1" thickBot="1" x14ac:dyDescent="0.3">
      <c r="A15" s="142" t="s">
        <v>21</v>
      </c>
      <c r="B15" s="137" t="s">
        <v>20</v>
      </c>
      <c r="C15" s="89">
        <f t="shared" ref="C15:I15" si="5">C5+C7+C9+C14</f>
        <v>1305</v>
      </c>
      <c r="D15" s="89">
        <f t="shared" si="5"/>
        <v>1226</v>
      </c>
      <c r="E15" s="89">
        <f t="shared" si="5"/>
        <v>256</v>
      </c>
      <c r="F15" s="89">
        <f t="shared" si="5"/>
        <v>432</v>
      </c>
      <c r="G15" s="89">
        <f t="shared" si="5"/>
        <v>737</v>
      </c>
      <c r="H15" s="89">
        <f>H5+H7</f>
        <v>191</v>
      </c>
      <c r="I15" s="90">
        <f t="shared" si="5"/>
        <v>248</v>
      </c>
      <c r="J15" s="144">
        <f>SUM(C15:I15)</f>
        <v>4395</v>
      </c>
    </row>
    <row r="16" spans="1:10" s="107" customFormat="1" ht="54" customHeight="1" thickBot="1" x14ac:dyDescent="0.3">
      <c r="A16" s="145"/>
      <c r="B16" s="134"/>
      <c r="C16" s="91"/>
      <c r="D16" s="91"/>
      <c r="E16" s="91"/>
      <c r="F16" s="91"/>
      <c r="G16" s="91"/>
      <c r="H16" s="91"/>
      <c r="I16" s="91"/>
      <c r="J16" s="231"/>
    </row>
    <row r="17" spans="1:10" s="107" customFormat="1" ht="43.5" customHeight="1" x14ac:dyDescent="0.25">
      <c r="A17" s="383" t="s">
        <v>22</v>
      </c>
      <c r="B17" s="384"/>
      <c r="C17" s="384"/>
      <c r="D17" s="26"/>
      <c r="E17" s="26"/>
      <c r="F17" s="26"/>
      <c r="G17" s="26"/>
      <c r="H17" s="26"/>
      <c r="I17" s="26"/>
      <c r="J17" s="154"/>
    </row>
    <row r="18" spans="1:10" s="107" customFormat="1" ht="48.75" customHeight="1" x14ac:dyDescent="0.25">
      <c r="A18" s="369" t="s">
        <v>23</v>
      </c>
      <c r="B18" s="370"/>
      <c r="C18" s="155">
        <v>4</v>
      </c>
      <c r="D18" s="156">
        <v>6</v>
      </c>
      <c r="E18" s="156">
        <v>2</v>
      </c>
      <c r="F18" s="156">
        <v>2</v>
      </c>
      <c r="G18" s="156">
        <v>1</v>
      </c>
      <c r="H18" s="156">
        <v>1</v>
      </c>
      <c r="I18" s="156">
        <v>3</v>
      </c>
      <c r="J18" s="157">
        <f>SUM(C18:I18)</f>
        <v>19</v>
      </c>
    </row>
    <row r="19" spans="1:10" s="107" customFormat="1" ht="48.75" customHeight="1" thickBot="1" x14ac:dyDescent="0.3">
      <c r="A19" s="371" t="s">
        <v>24</v>
      </c>
      <c r="B19" s="372"/>
      <c r="C19" s="340">
        <v>4</v>
      </c>
      <c r="D19" s="338">
        <v>8</v>
      </c>
      <c r="E19" s="338">
        <v>2</v>
      </c>
      <c r="F19" s="338">
        <v>2</v>
      </c>
      <c r="G19" s="338">
        <v>1</v>
      </c>
      <c r="H19" s="338">
        <v>1</v>
      </c>
      <c r="I19" s="339">
        <v>3</v>
      </c>
      <c r="J19" s="158">
        <f>SUM(C19:I19)</f>
        <v>21</v>
      </c>
    </row>
    <row r="20" spans="1:10" s="107" customFormat="1" ht="31.5" customHeight="1" x14ac:dyDescent="0.25">
      <c r="A20" s="5" t="s">
        <v>25</v>
      </c>
      <c r="B20" s="159"/>
      <c r="C20" s="474"/>
      <c r="D20" s="474"/>
      <c r="E20" s="474"/>
      <c r="F20" s="474"/>
      <c r="G20" s="474"/>
      <c r="H20" s="474"/>
      <c r="I20" s="474"/>
      <c r="J20" s="474"/>
    </row>
    <row r="21" spans="1:10" s="107" customFormat="1" x14ac:dyDescent="0.25"/>
    <row r="22" spans="1:10" s="107" customFormat="1" x14ac:dyDescent="0.25"/>
  </sheetData>
  <mergeCells count="11">
    <mergeCell ref="A9:A10"/>
    <mergeCell ref="A11:A12"/>
    <mergeCell ref="A17:C17"/>
    <mergeCell ref="A18:B18"/>
    <mergeCell ref="A19:B19"/>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0" orientation="landscape" r:id="rId1"/>
  <headerFooter>
    <oddFooter>&amp;L&amp;F&amp;C&amp;A&amp;R&amp;P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F907E-64E1-493C-A0B9-E70214175E79}">
  <sheetPr>
    <tabColor rgb="FF00FF00"/>
    <pageSetUpPr fitToPage="1"/>
  </sheetPr>
  <dimension ref="A1:J56"/>
  <sheetViews>
    <sheetView zoomScale="64" zoomScaleNormal="64" workbookViewId="0">
      <selection sqref="A1:J1"/>
    </sheetView>
  </sheetViews>
  <sheetFormatPr baseColWidth="10" defaultRowHeight="15" x14ac:dyDescent="0.25"/>
  <cols>
    <col min="1" max="1" width="56.5703125" customWidth="1"/>
    <col min="2" max="2" width="24.28515625" customWidth="1"/>
    <col min="3" max="3" width="21.85546875" customWidth="1"/>
    <col min="4" max="4" width="20.140625" customWidth="1"/>
    <col min="5" max="5" width="20" customWidth="1"/>
    <col min="6" max="6" width="18.28515625" customWidth="1"/>
    <col min="7" max="7" width="18.7109375" customWidth="1"/>
    <col min="8" max="8" width="20.140625" customWidth="1"/>
    <col min="9" max="9" width="17.7109375" customWidth="1"/>
    <col min="10" max="10" width="19.140625" customWidth="1"/>
  </cols>
  <sheetData>
    <row r="1" spans="1:10" ht="38.25" customHeight="1" x14ac:dyDescent="0.25">
      <c r="A1" s="528" t="s">
        <v>152</v>
      </c>
      <c r="B1" s="528"/>
      <c r="C1" s="528"/>
      <c r="D1" s="528"/>
      <c r="E1" s="528"/>
      <c r="F1" s="528"/>
      <c r="G1" s="528"/>
      <c r="H1" s="528"/>
      <c r="I1" s="528"/>
      <c r="J1" s="528"/>
    </row>
    <row r="2" spans="1:10" ht="39" customHeight="1" thickBot="1" x14ac:dyDescent="0.35">
      <c r="A2" s="529" t="s">
        <v>153</v>
      </c>
      <c r="B2" s="529"/>
      <c r="C2" s="530"/>
      <c r="D2" s="530"/>
      <c r="E2" s="530"/>
      <c r="F2" s="530"/>
      <c r="G2" s="530"/>
      <c r="H2" s="530"/>
      <c r="I2" s="530"/>
      <c r="J2" s="530"/>
    </row>
    <row r="3" spans="1:10" ht="51.75" customHeight="1" x14ac:dyDescent="0.25">
      <c r="A3" s="420" t="s">
        <v>139</v>
      </c>
      <c r="B3" s="421"/>
      <c r="C3" s="531" t="s">
        <v>2</v>
      </c>
      <c r="D3" s="531"/>
      <c r="E3" s="531"/>
      <c r="F3" s="531"/>
      <c r="G3" s="531"/>
      <c r="H3" s="531"/>
      <c r="I3" s="531"/>
      <c r="J3" s="532"/>
    </row>
    <row r="4" spans="1:10" ht="102.75" customHeight="1" thickBot="1" x14ac:dyDescent="0.3">
      <c r="A4" s="422"/>
      <c r="B4" s="423"/>
      <c r="C4" s="533" t="s">
        <v>3</v>
      </c>
      <c r="D4" s="534" t="s">
        <v>4</v>
      </c>
      <c r="E4" s="535" t="s">
        <v>5</v>
      </c>
      <c r="F4" s="534" t="s">
        <v>6</v>
      </c>
      <c r="G4" s="535" t="s">
        <v>7</v>
      </c>
      <c r="H4" s="535" t="s">
        <v>8</v>
      </c>
      <c r="I4" s="534" t="s">
        <v>9</v>
      </c>
      <c r="J4" s="536" t="s">
        <v>10</v>
      </c>
    </row>
    <row r="5" spans="1:10" ht="31.5" customHeight="1" x14ac:dyDescent="0.25">
      <c r="A5" s="467" t="s">
        <v>114</v>
      </c>
      <c r="B5" s="113" t="s">
        <v>20</v>
      </c>
      <c r="C5" s="324">
        <v>5</v>
      </c>
      <c r="D5" s="115">
        <v>147</v>
      </c>
      <c r="E5" s="115">
        <v>51</v>
      </c>
      <c r="F5" s="115">
        <v>43</v>
      </c>
      <c r="G5" s="115" t="s">
        <v>16</v>
      </c>
      <c r="H5" s="115" t="s">
        <v>16</v>
      </c>
      <c r="I5" s="116">
        <v>46</v>
      </c>
      <c r="J5" s="117">
        <f>SUM(C5:I5)</f>
        <v>292</v>
      </c>
    </row>
    <row r="6" spans="1:10" ht="31.5" customHeight="1" x14ac:dyDescent="0.25">
      <c r="A6" s="369"/>
      <c r="B6" s="118" t="s">
        <v>115</v>
      </c>
      <c r="C6" s="65">
        <f t="shared" ref="C6:J6" si="0">C5/C$42</f>
        <v>0.29411764705882354</v>
      </c>
      <c r="D6" s="66">
        <f t="shared" si="0"/>
        <v>0.23633440514469453</v>
      </c>
      <c r="E6" s="66">
        <f t="shared" si="0"/>
        <v>0.19921875</v>
      </c>
      <c r="F6" s="66">
        <f t="shared" si="0"/>
        <v>0.14726027397260275</v>
      </c>
      <c r="G6" s="66" t="s">
        <v>17</v>
      </c>
      <c r="H6" s="63" t="s">
        <v>17</v>
      </c>
      <c r="I6" s="67">
        <f t="shared" si="0"/>
        <v>0.2072072072072072</v>
      </c>
      <c r="J6" s="68">
        <f t="shared" si="0"/>
        <v>0.20723917672107878</v>
      </c>
    </row>
    <row r="7" spans="1:10" ht="31.5" customHeight="1" x14ac:dyDescent="0.25">
      <c r="A7" s="467" t="s">
        <v>116</v>
      </c>
      <c r="B7" s="122" t="s">
        <v>20</v>
      </c>
      <c r="C7" s="325"/>
      <c r="D7" s="326">
        <v>4</v>
      </c>
      <c r="E7" s="326">
        <v>166</v>
      </c>
      <c r="F7" s="326">
        <v>3</v>
      </c>
      <c r="G7" s="81" t="s">
        <v>16</v>
      </c>
      <c r="H7" s="81" t="s">
        <v>16</v>
      </c>
      <c r="I7" s="327">
        <v>62</v>
      </c>
      <c r="J7" s="328">
        <f>SUM(C7:I7)</f>
        <v>235</v>
      </c>
    </row>
    <row r="8" spans="1:10" ht="31.5" customHeight="1" x14ac:dyDescent="0.25">
      <c r="A8" s="369"/>
      <c r="B8" s="118" t="s">
        <v>115</v>
      </c>
      <c r="C8" s="65">
        <f t="shared" ref="C8:J8" si="1">C7/C$42</f>
        <v>0</v>
      </c>
      <c r="D8" s="66">
        <f t="shared" si="1"/>
        <v>6.4308681672025723E-3</v>
      </c>
      <c r="E8" s="66">
        <f t="shared" si="1"/>
        <v>0.6484375</v>
      </c>
      <c r="F8" s="66">
        <f t="shared" si="1"/>
        <v>1.0273972602739725E-2</v>
      </c>
      <c r="G8" s="66" t="s">
        <v>17</v>
      </c>
      <c r="H8" s="63" t="s">
        <v>17</v>
      </c>
      <c r="I8" s="67">
        <f t="shared" si="1"/>
        <v>0.27927927927927926</v>
      </c>
      <c r="J8" s="68">
        <f t="shared" si="1"/>
        <v>0.16678495386799147</v>
      </c>
    </row>
    <row r="9" spans="1:10" ht="31.5" customHeight="1" x14ac:dyDescent="0.25">
      <c r="A9" s="369" t="s">
        <v>117</v>
      </c>
      <c r="B9" s="122" t="s">
        <v>20</v>
      </c>
      <c r="C9" s="325">
        <v>12</v>
      </c>
      <c r="D9" s="326">
        <v>73</v>
      </c>
      <c r="E9" s="326">
        <v>46</v>
      </c>
      <c r="F9" s="326">
        <v>13</v>
      </c>
      <c r="G9" s="81" t="s">
        <v>16</v>
      </c>
      <c r="H9" s="81" t="s">
        <v>16</v>
      </c>
      <c r="I9" s="327">
        <v>45</v>
      </c>
      <c r="J9" s="328">
        <f>SUM(C9:I9)</f>
        <v>189</v>
      </c>
    </row>
    <row r="10" spans="1:10" ht="31.5" customHeight="1" x14ac:dyDescent="0.25">
      <c r="A10" s="369"/>
      <c r="B10" s="118" t="s">
        <v>115</v>
      </c>
      <c r="C10" s="65">
        <f t="shared" ref="C10:J10" si="2">C9/C$42</f>
        <v>0.70588235294117652</v>
      </c>
      <c r="D10" s="66">
        <f t="shared" si="2"/>
        <v>0.11736334405144695</v>
      </c>
      <c r="E10" s="66">
        <f t="shared" si="2"/>
        <v>0.1796875</v>
      </c>
      <c r="F10" s="66">
        <f t="shared" si="2"/>
        <v>4.4520547945205477E-2</v>
      </c>
      <c r="G10" s="66" t="s">
        <v>17</v>
      </c>
      <c r="H10" s="63" t="s">
        <v>17</v>
      </c>
      <c r="I10" s="67">
        <f t="shared" si="2"/>
        <v>0.20270270270270271</v>
      </c>
      <c r="J10" s="68">
        <f t="shared" si="2"/>
        <v>0.13413768630234207</v>
      </c>
    </row>
    <row r="11" spans="1:10" ht="31.5" customHeight="1" x14ac:dyDescent="0.25">
      <c r="A11" s="369" t="s">
        <v>118</v>
      </c>
      <c r="B11" s="122" t="s">
        <v>20</v>
      </c>
      <c r="C11" s="325">
        <v>10</v>
      </c>
      <c r="D11" s="326">
        <v>69</v>
      </c>
      <c r="E11" s="326">
        <v>29</v>
      </c>
      <c r="F11" s="326">
        <v>8</v>
      </c>
      <c r="G11" s="81" t="s">
        <v>16</v>
      </c>
      <c r="H11" s="81" t="s">
        <v>16</v>
      </c>
      <c r="I11" s="327">
        <v>16</v>
      </c>
      <c r="J11" s="328">
        <f>SUM(C11:I11)</f>
        <v>132</v>
      </c>
    </row>
    <row r="12" spans="1:10" ht="31.5" customHeight="1" x14ac:dyDescent="0.25">
      <c r="A12" s="369"/>
      <c r="B12" s="118" t="s">
        <v>115</v>
      </c>
      <c r="C12" s="65">
        <f t="shared" ref="C12:J12" si="3">C11/C$42</f>
        <v>0.58823529411764708</v>
      </c>
      <c r="D12" s="66">
        <f t="shared" si="3"/>
        <v>0.11093247588424437</v>
      </c>
      <c r="E12" s="66">
        <f t="shared" si="3"/>
        <v>0.11328125</v>
      </c>
      <c r="F12" s="66">
        <f t="shared" si="3"/>
        <v>2.7397260273972601E-2</v>
      </c>
      <c r="G12" s="66" t="s">
        <v>17</v>
      </c>
      <c r="H12" s="63" t="s">
        <v>17</v>
      </c>
      <c r="I12" s="67">
        <f t="shared" si="3"/>
        <v>7.2072072072072071E-2</v>
      </c>
      <c r="J12" s="68">
        <f t="shared" si="3"/>
        <v>9.3683463449254795E-2</v>
      </c>
    </row>
    <row r="13" spans="1:10" ht="31.5" customHeight="1" x14ac:dyDescent="0.25">
      <c r="A13" s="369" t="s">
        <v>119</v>
      </c>
      <c r="B13" s="122" t="s">
        <v>20</v>
      </c>
      <c r="C13" s="329">
        <v>1</v>
      </c>
      <c r="D13" s="78">
        <v>144</v>
      </c>
      <c r="E13" s="78">
        <v>195</v>
      </c>
      <c r="F13" s="78">
        <v>172</v>
      </c>
      <c r="G13" s="81" t="s">
        <v>16</v>
      </c>
      <c r="H13" s="81" t="s">
        <v>16</v>
      </c>
      <c r="I13" s="123">
        <v>92</v>
      </c>
      <c r="J13" s="79">
        <f>SUM(C13:I13)</f>
        <v>604</v>
      </c>
    </row>
    <row r="14" spans="1:10" ht="31.5" customHeight="1" x14ac:dyDescent="0.25">
      <c r="A14" s="369"/>
      <c r="B14" s="118" t="s">
        <v>115</v>
      </c>
      <c r="C14" s="65">
        <f t="shared" ref="C14:J14" si="4">C13/C$42</f>
        <v>5.8823529411764705E-2</v>
      </c>
      <c r="D14" s="66">
        <f t="shared" si="4"/>
        <v>0.23151125401929259</v>
      </c>
      <c r="E14" s="66">
        <f t="shared" si="4"/>
        <v>0.76171875</v>
      </c>
      <c r="F14" s="66">
        <f t="shared" si="4"/>
        <v>0.58904109589041098</v>
      </c>
      <c r="G14" s="66" t="s">
        <v>17</v>
      </c>
      <c r="H14" s="63" t="s">
        <v>17</v>
      </c>
      <c r="I14" s="67">
        <f t="shared" si="4"/>
        <v>0.4144144144144144</v>
      </c>
      <c r="J14" s="68">
        <f t="shared" si="4"/>
        <v>0.42867281760113557</v>
      </c>
    </row>
    <row r="15" spans="1:10" ht="31.5" customHeight="1" x14ac:dyDescent="0.25">
      <c r="A15" s="369" t="s">
        <v>120</v>
      </c>
      <c r="B15" s="122" t="s">
        <v>20</v>
      </c>
      <c r="C15" s="325"/>
      <c r="D15" s="326">
        <v>2</v>
      </c>
      <c r="E15" s="326">
        <v>0</v>
      </c>
      <c r="F15" s="326">
        <v>0</v>
      </c>
      <c r="G15" s="81" t="s">
        <v>16</v>
      </c>
      <c r="H15" s="81" t="s">
        <v>16</v>
      </c>
      <c r="I15" s="327">
        <v>4</v>
      </c>
      <c r="J15" s="328">
        <f>SUM(C15:I15)</f>
        <v>6</v>
      </c>
    </row>
    <row r="16" spans="1:10" ht="31.5" customHeight="1" x14ac:dyDescent="0.25">
      <c r="A16" s="369"/>
      <c r="B16" s="118" t="s">
        <v>115</v>
      </c>
      <c r="C16" s="65">
        <f t="shared" ref="C16:J16" si="5">C15/C$42</f>
        <v>0</v>
      </c>
      <c r="D16" s="66">
        <f t="shared" si="5"/>
        <v>3.2154340836012861E-3</v>
      </c>
      <c r="E16" s="66">
        <f t="shared" si="5"/>
        <v>0</v>
      </c>
      <c r="F16" s="66">
        <f t="shared" si="5"/>
        <v>0</v>
      </c>
      <c r="G16" s="66" t="s">
        <v>17</v>
      </c>
      <c r="H16" s="63" t="s">
        <v>17</v>
      </c>
      <c r="I16" s="67">
        <f t="shared" si="5"/>
        <v>1.8018018018018018E-2</v>
      </c>
      <c r="J16" s="68">
        <f t="shared" si="5"/>
        <v>4.2583392476933995E-3</v>
      </c>
    </row>
    <row r="17" spans="1:10" ht="31.5" customHeight="1" x14ac:dyDescent="0.25">
      <c r="A17" s="369" t="s">
        <v>121</v>
      </c>
      <c r="B17" s="122" t="s">
        <v>20</v>
      </c>
      <c r="C17" s="325"/>
      <c r="D17" s="326">
        <v>63</v>
      </c>
      <c r="E17" s="326">
        <v>52</v>
      </c>
      <c r="F17" s="326">
        <v>42</v>
      </c>
      <c r="G17" s="81" t="s">
        <v>16</v>
      </c>
      <c r="H17" s="81" t="s">
        <v>16</v>
      </c>
      <c r="I17" s="327">
        <v>33</v>
      </c>
      <c r="J17" s="328">
        <f>SUM(C17:I17)</f>
        <v>190</v>
      </c>
    </row>
    <row r="18" spans="1:10" ht="31.5" customHeight="1" x14ac:dyDescent="0.25">
      <c r="A18" s="369"/>
      <c r="B18" s="118" t="s">
        <v>115</v>
      </c>
      <c r="C18" s="65">
        <f t="shared" ref="C18:J18" si="6">C17/C$42</f>
        <v>0</v>
      </c>
      <c r="D18" s="66">
        <f t="shared" si="6"/>
        <v>0.10128617363344052</v>
      </c>
      <c r="E18" s="66">
        <f t="shared" si="6"/>
        <v>0.203125</v>
      </c>
      <c r="F18" s="66">
        <f t="shared" si="6"/>
        <v>0.14383561643835616</v>
      </c>
      <c r="G18" s="66" t="s">
        <v>17</v>
      </c>
      <c r="H18" s="63" t="s">
        <v>17</v>
      </c>
      <c r="I18" s="67">
        <f t="shared" si="6"/>
        <v>0.14864864864864866</v>
      </c>
      <c r="J18" s="68">
        <f t="shared" si="6"/>
        <v>0.13484740951029098</v>
      </c>
    </row>
    <row r="19" spans="1:10" ht="31.5" customHeight="1" x14ac:dyDescent="0.25">
      <c r="A19" s="369" t="s">
        <v>122</v>
      </c>
      <c r="B19" s="122" t="s">
        <v>20</v>
      </c>
      <c r="C19" s="325"/>
      <c r="D19" s="326">
        <v>5</v>
      </c>
      <c r="E19" s="326">
        <v>0</v>
      </c>
      <c r="F19" s="326">
        <v>0</v>
      </c>
      <c r="G19" s="81" t="s">
        <v>16</v>
      </c>
      <c r="H19" s="81" t="s">
        <v>16</v>
      </c>
      <c r="I19" s="327">
        <v>0</v>
      </c>
      <c r="J19" s="328">
        <f>SUM(C19:I19)</f>
        <v>5</v>
      </c>
    </row>
    <row r="20" spans="1:10" ht="31.5" customHeight="1" x14ac:dyDescent="0.25">
      <c r="A20" s="369"/>
      <c r="B20" s="118" t="s">
        <v>115</v>
      </c>
      <c r="C20" s="65">
        <f t="shared" ref="C20:J20" si="7">C19/C$42</f>
        <v>0</v>
      </c>
      <c r="D20" s="66">
        <f t="shared" si="7"/>
        <v>8.0385852090032149E-3</v>
      </c>
      <c r="E20" s="66">
        <f t="shared" si="7"/>
        <v>0</v>
      </c>
      <c r="F20" s="66">
        <f t="shared" si="7"/>
        <v>0</v>
      </c>
      <c r="G20" s="66" t="s">
        <v>17</v>
      </c>
      <c r="H20" s="63" t="s">
        <v>17</v>
      </c>
      <c r="I20" s="67">
        <f t="shared" si="7"/>
        <v>0</v>
      </c>
      <c r="J20" s="68">
        <f t="shared" si="7"/>
        <v>3.5486160397444995E-3</v>
      </c>
    </row>
    <row r="21" spans="1:10" ht="31.5" customHeight="1" x14ac:dyDescent="0.25">
      <c r="A21" s="369" t="s">
        <v>123</v>
      </c>
      <c r="B21" s="122" t="s">
        <v>20</v>
      </c>
      <c r="C21" s="325">
        <v>1</v>
      </c>
      <c r="D21" s="326">
        <v>54</v>
      </c>
      <c r="E21" s="326">
        <v>38</v>
      </c>
      <c r="F21" s="326">
        <v>10</v>
      </c>
      <c r="G21" s="81" t="s">
        <v>16</v>
      </c>
      <c r="H21" s="81" t="s">
        <v>16</v>
      </c>
      <c r="I21" s="327">
        <v>37</v>
      </c>
      <c r="J21" s="328">
        <f>SUM(C21:I21)</f>
        <v>140</v>
      </c>
    </row>
    <row r="22" spans="1:10" ht="31.5" customHeight="1" x14ac:dyDescent="0.25">
      <c r="A22" s="369"/>
      <c r="B22" s="118" t="s">
        <v>115</v>
      </c>
      <c r="C22" s="65">
        <f t="shared" ref="C22:J22" si="8">C21/C$42</f>
        <v>5.8823529411764705E-2</v>
      </c>
      <c r="D22" s="66">
        <f t="shared" si="8"/>
        <v>8.6816720257234734E-2</v>
      </c>
      <c r="E22" s="66">
        <f t="shared" si="8"/>
        <v>0.1484375</v>
      </c>
      <c r="F22" s="66">
        <f t="shared" si="8"/>
        <v>3.4246575342465752E-2</v>
      </c>
      <c r="G22" s="66" t="s">
        <v>17</v>
      </c>
      <c r="H22" s="63" t="s">
        <v>17</v>
      </c>
      <c r="I22" s="67">
        <f t="shared" si="8"/>
        <v>0.16666666666666666</v>
      </c>
      <c r="J22" s="68">
        <f t="shared" si="8"/>
        <v>9.9361249112845995E-2</v>
      </c>
    </row>
    <row r="23" spans="1:10" ht="31.5" customHeight="1" x14ac:dyDescent="0.25">
      <c r="A23" s="369" t="s">
        <v>124</v>
      </c>
      <c r="B23" s="122" t="s">
        <v>20</v>
      </c>
      <c r="C23" s="325"/>
      <c r="D23" s="326">
        <v>2</v>
      </c>
      <c r="E23" s="326">
        <v>5</v>
      </c>
      <c r="F23" s="326">
        <v>1</v>
      </c>
      <c r="G23" s="81" t="s">
        <v>16</v>
      </c>
      <c r="H23" s="81" t="s">
        <v>16</v>
      </c>
      <c r="I23" s="327">
        <v>9</v>
      </c>
      <c r="J23" s="328">
        <f>SUM(C23:I23)</f>
        <v>17</v>
      </c>
    </row>
    <row r="24" spans="1:10" ht="31.5" customHeight="1" x14ac:dyDescent="0.25">
      <c r="A24" s="369"/>
      <c r="B24" s="118" t="s">
        <v>115</v>
      </c>
      <c r="C24" s="65">
        <f t="shared" ref="C24:J24" si="9">C23/C$42</f>
        <v>0</v>
      </c>
      <c r="D24" s="66">
        <f t="shared" si="9"/>
        <v>3.2154340836012861E-3</v>
      </c>
      <c r="E24" s="66">
        <f t="shared" si="9"/>
        <v>1.953125E-2</v>
      </c>
      <c r="F24" s="66">
        <f t="shared" si="9"/>
        <v>3.4246575342465752E-3</v>
      </c>
      <c r="G24" s="66" t="s">
        <v>17</v>
      </c>
      <c r="H24" s="63" t="s">
        <v>17</v>
      </c>
      <c r="I24" s="67">
        <f t="shared" si="9"/>
        <v>4.0540540540540543E-2</v>
      </c>
      <c r="J24" s="68">
        <f t="shared" si="9"/>
        <v>1.2065294535131299E-2</v>
      </c>
    </row>
    <row r="25" spans="1:10" ht="31.5" customHeight="1" x14ac:dyDescent="0.25">
      <c r="A25" s="369" t="s">
        <v>125</v>
      </c>
      <c r="B25" s="122" t="s">
        <v>20</v>
      </c>
      <c r="C25" s="325">
        <v>16</v>
      </c>
      <c r="D25" s="326">
        <v>36</v>
      </c>
      <c r="E25" s="326">
        <v>253</v>
      </c>
      <c r="F25" s="326">
        <v>0</v>
      </c>
      <c r="G25" s="81" t="s">
        <v>16</v>
      </c>
      <c r="H25" s="81" t="s">
        <v>16</v>
      </c>
      <c r="I25" s="327">
        <v>37</v>
      </c>
      <c r="J25" s="328">
        <f>SUM(C25:I25)</f>
        <v>342</v>
      </c>
    </row>
    <row r="26" spans="1:10" ht="31.5" customHeight="1" x14ac:dyDescent="0.25">
      <c r="A26" s="369"/>
      <c r="B26" s="118" t="s">
        <v>115</v>
      </c>
      <c r="C26" s="65">
        <f t="shared" ref="C26:J26" si="10">C25/C$42</f>
        <v>0.94117647058823528</v>
      </c>
      <c r="D26" s="66">
        <f t="shared" si="10"/>
        <v>5.7877813504823149E-2</v>
      </c>
      <c r="E26" s="66">
        <f t="shared" si="10"/>
        <v>0.98828125</v>
      </c>
      <c r="F26" s="66">
        <f t="shared" si="10"/>
        <v>0</v>
      </c>
      <c r="G26" s="66" t="s">
        <v>17</v>
      </c>
      <c r="H26" s="63" t="s">
        <v>17</v>
      </c>
      <c r="I26" s="67">
        <f t="shared" si="10"/>
        <v>0.16666666666666666</v>
      </c>
      <c r="J26" s="68">
        <f t="shared" si="10"/>
        <v>0.24272533711852379</v>
      </c>
    </row>
    <row r="27" spans="1:10" ht="31.5" customHeight="1" x14ac:dyDescent="0.25">
      <c r="A27" s="369" t="s">
        <v>126</v>
      </c>
      <c r="B27" s="122" t="s">
        <v>20</v>
      </c>
      <c r="C27" s="329">
        <v>2</v>
      </c>
      <c r="D27" s="78">
        <v>23</v>
      </c>
      <c r="E27" s="78">
        <v>195</v>
      </c>
      <c r="F27" s="78">
        <v>150</v>
      </c>
      <c r="G27" s="81" t="s">
        <v>16</v>
      </c>
      <c r="H27" s="81" t="s">
        <v>16</v>
      </c>
      <c r="I27" s="123">
        <v>87</v>
      </c>
      <c r="J27" s="79">
        <f>SUM(C27:I27)</f>
        <v>457</v>
      </c>
    </row>
    <row r="28" spans="1:10" ht="31.5" customHeight="1" x14ac:dyDescent="0.25">
      <c r="A28" s="369"/>
      <c r="B28" s="118" t="s">
        <v>115</v>
      </c>
      <c r="C28" s="65">
        <f t="shared" ref="C28:J28" si="11">C27/C$42</f>
        <v>0.11764705882352941</v>
      </c>
      <c r="D28" s="66">
        <f t="shared" si="11"/>
        <v>3.6977491961414789E-2</v>
      </c>
      <c r="E28" s="66">
        <f t="shared" si="11"/>
        <v>0.76171875</v>
      </c>
      <c r="F28" s="66">
        <f t="shared" si="11"/>
        <v>0.51369863013698636</v>
      </c>
      <c r="G28" s="66" t="s">
        <v>17</v>
      </c>
      <c r="H28" s="63" t="s">
        <v>17</v>
      </c>
      <c r="I28" s="67">
        <f t="shared" si="11"/>
        <v>0.39189189189189189</v>
      </c>
      <c r="J28" s="68">
        <f t="shared" si="11"/>
        <v>0.32434350603264728</v>
      </c>
    </row>
    <row r="29" spans="1:10" ht="31.5" customHeight="1" x14ac:dyDescent="0.25">
      <c r="A29" s="369" t="s">
        <v>127</v>
      </c>
      <c r="B29" s="122" t="s">
        <v>20</v>
      </c>
      <c r="C29" s="325"/>
      <c r="D29" s="326"/>
      <c r="E29" s="326">
        <v>195</v>
      </c>
      <c r="F29" s="326">
        <v>0</v>
      </c>
      <c r="G29" s="81" t="s">
        <v>16</v>
      </c>
      <c r="H29" s="81" t="s">
        <v>16</v>
      </c>
      <c r="I29" s="327">
        <v>64</v>
      </c>
      <c r="J29" s="328">
        <f>SUM(C29:I29)</f>
        <v>259</v>
      </c>
    </row>
    <row r="30" spans="1:10" ht="31.5" customHeight="1" x14ac:dyDescent="0.25">
      <c r="A30" s="369"/>
      <c r="B30" s="118" t="s">
        <v>115</v>
      </c>
      <c r="C30" s="65">
        <f t="shared" ref="C30:J30" si="12">C29/C$42</f>
        <v>0</v>
      </c>
      <c r="D30" s="66">
        <f t="shared" si="12"/>
        <v>0</v>
      </c>
      <c r="E30" s="66">
        <f t="shared" si="12"/>
        <v>0.76171875</v>
      </c>
      <c r="F30" s="66">
        <f t="shared" si="12"/>
        <v>0</v>
      </c>
      <c r="G30" s="66" t="s">
        <v>17</v>
      </c>
      <c r="H30" s="63" t="s">
        <v>17</v>
      </c>
      <c r="I30" s="67">
        <f t="shared" si="12"/>
        <v>0.28828828828828829</v>
      </c>
      <c r="J30" s="68">
        <f t="shared" si="12"/>
        <v>0.18381831085876507</v>
      </c>
    </row>
    <row r="31" spans="1:10" ht="31.5" customHeight="1" x14ac:dyDescent="0.25">
      <c r="A31" s="369" t="s">
        <v>128</v>
      </c>
      <c r="B31" s="122" t="s">
        <v>20</v>
      </c>
      <c r="C31" s="325">
        <v>1</v>
      </c>
      <c r="D31" s="326">
        <v>10</v>
      </c>
      <c r="E31" s="326">
        <v>6</v>
      </c>
      <c r="F31" s="326">
        <v>1</v>
      </c>
      <c r="G31" s="81" t="s">
        <v>16</v>
      </c>
      <c r="H31" s="81" t="s">
        <v>16</v>
      </c>
      <c r="I31" s="327">
        <v>3</v>
      </c>
      <c r="J31" s="328">
        <f>SUM(C31:I31)</f>
        <v>21</v>
      </c>
    </row>
    <row r="32" spans="1:10" ht="31.5" customHeight="1" x14ac:dyDescent="0.25">
      <c r="A32" s="369"/>
      <c r="B32" s="118" t="s">
        <v>115</v>
      </c>
      <c r="C32" s="65">
        <f t="shared" ref="C32:J32" si="13">C31/C$42</f>
        <v>5.8823529411764705E-2</v>
      </c>
      <c r="D32" s="66">
        <f t="shared" si="13"/>
        <v>1.607717041800643E-2</v>
      </c>
      <c r="E32" s="66">
        <f t="shared" si="13"/>
        <v>2.34375E-2</v>
      </c>
      <c r="F32" s="66">
        <f t="shared" si="13"/>
        <v>3.4246575342465752E-3</v>
      </c>
      <c r="G32" s="66" t="s">
        <v>17</v>
      </c>
      <c r="H32" s="63" t="s">
        <v>17</v>
      </c>
      <c r="I32" s="67">
        <f t="shared" si="13"/>
        <v>1.3513513513513514E-2</v>
      </c>
      <c r="J32" s="68">
        <f t="shared" si="13"/>
        <v>1.4904187366926898E-2</v>
      </c>
    </row>
    <row r="33" spans="1:10" ht="31.5" customHeight="1" x14ac:dyDescent="0.25">
      <c r="A33" s="369" t="s">
        <v>129</v>
      </c>
      <c r="B33" s="122" t="s">
        <v>20</v>
      </c>
      <c r="C33" s="325">
        <v>1</v>
      </c>
      <c r="D33" s="326">
        <v>28</v>
      </c>
      <c r="E33" s="326">
        <v>14</v>
      </c>
      <c r="F33" s="326">
        <v>0</v>
      </c>
      <c r="G33" s="81" t="s">
        <v>16</v>
      </c>
      <c r="H33" s="81" t="s">
        <v>16</v>
      </c>
      <c r="I33" s="327">
        <v>8</v>
      </c>
      <c r="J33" s="328">
        <f>SUM(C33:I33)</f>
        <v>51</v>
      </c>
    </row>
    <row r="34" spans="1:10" ht="31.5" customHeight="1" x14ac:dyDescent="0.25">
      <c r="A34" s="369"/>
      <c r="B34" s="118" t="s">
        <v>115</v>
      </c>
      <c r="C34" s="65">
        <f t="shared" ref="C34:J34" si="14">C33/C$42</f>
        <v>5.8823529411764705E-2</v>
      </c>
      <c r="D34" s="66">
        <f t="shared" si="14"/>
        <v>4.5016077170418008E-2</v>
      </c>
      <c r="E34" s="66">
        <f t="shared" si="14"/>
        <v>5.46875E-2</v>
      </c>
      <c r="F34" s="66">
        <f t="shared" si="14"/>
        <v>0</v>
      </c>
      <c r="G34" s="66" t="s">
        <v>17</v>
      </c>
      <c r="H34" s="63" t="s">
        <v>17</v>
      </c>
      <c r="I34" s="67">
        <f t="shared" si="14"/>
        <v>3.6036036036036036E-2</v>
      </c>
      <c r="J34" s="68">
        <f t="shared" si="14"/>
        <v>3.61958836053939E-2</v>
      </c>
    </row>
    <row r="35" spans="1:10" ht="31.5" customHeight="1" x14ac:dyDescent="0.25">
      <c r="A35" s="369" t="s">
        <v>130</v>
      </c>
      <c r="B35" s="122" t="s">
        <v>20</v>
      </c>
      <c r="C35" s="325"/>
      <c r="D35" s="326">
        <v>3</v>
      </c>
      <c r="E35" s="326">
        <v>1</v>
      </c>
      <c r="F35" s="326">
        <v>108</v>
      </c>
      <c r="G35" s="81" t="s">
        <v>16</v>
      </c>
      <c r="H35" s="81" t="s">
        <v>16</v>
      </c>
      <c r="I35" s="327">
        <v>30</v>
      </c>
      <c r="J35" s="328">
        <f>SUM(C35:I35)</f>
        <v>142</v>
      </c>
    </row>
    <row r="36" spans="1:10" ht="31.5" customHeight="1" x14ac:dyDescent="0.25">
      <c r="A36" s="369"/>
      <c r="B36" s="118" t="s">
        <v>115</v>
      </c>
      <c r="C36" s="65">
        <f t="shared" ref="C36:J36" si="15">C35/C$42</f>
        <v>0</v>
      </c>
      <c r="D36" s="66">
        <f t="shared" si="15"/>
        <v>4.8231511254019296E-3</v>
      </c>
      <c r="E36" s="66">
        <f t="shared" si="15"/>
        <v>3.90625E-3</v>
      </c>
      <c r="F36" s="66">
        <f t="shared" si="15"/>
        <v>0.36986301369863012</v>
      </c>
      <c r="G36" s="66" t="s">
        <v>17</v>
      </c>
      <c r="H36" s="63" t="s">
        <v>17</v>
      </c>
      <c r="I36" s="67">
        <f t="shared" si="15"/>
        <v>0.13513513513513514</v>
      </c>
      <c r="J36" s="68">
        <f t="shared" si="15"/>
        <v>0.10078069552874379</v>
      </c>
    </row>
    <row r="37" spans="1:10" ht="31.5" customHeight="1" x14ac:dyDescent="0.25">
      <c r="A37" s="369" t="s">
        <v>131</v>
      </c>
      <c r="B37" s="122" t="s">
        <v>20</v>
      </c>
      <c r="C37" s="325">
        <v>1</v>
      </c>
      <c r="D37" s="326">
        <v>2</v>
      </c>
      <c r="E37" s="326">
        <v>3</v>
      </c>
      <c r="F37" s="326">
        <v>1</v>
      </c>
      <c r="G37" s="81" t="s">
        <v>16</v>
      </c>
      <c r="H37" s="81" t="s">
        <v>16</v>
      </c>
      <c r="I37" s="327">
        <v>5</v>
      </c>
      <c r="J37" s="328">
        <f>SUM(C37:I37)</f>
        <v>12</v>
      </c>
    </row>
    <row r="38" spans="1:10" ht="31.5" customHeight="1" x14ac:dyDescent="0.25">
      <c r="A38" s="369"/>
      <c r="B38" s="118" t="s">
        <v>115</v>
      </c>
      <c r="C38" s="65">
        <f t="shared" ref="C38:J38" si="16">C37/C$42</f>
        <v>5.8823529411764705E-2</v>
      </c>
      <c r="D38" s="66">
        <f t="shared" si="16"/>
        <v>3.2154340836012861E-3</v>
      </c>
      <c r="E38" s="66">
        <f t="shared" si="16"/>
        <v>1.171875E-2</v>
      </c>
      <c r="F38" s="66">
        <f t="shared" si="16"/>
        <v>3.4246575342465752E-3</v>
      </c>
      <c r="G38" s="66" t="s">
        <v>17</v>
      </c>
      <c r="H38" s="63" t="s">
        <v>17</v>
      </c>
      <c r="I38" s="67">
        <f t="shared" si="16"/>
        <v>2.2522522522522521E-2</v>
      </c>
      <c r="J38" s="68">
        <f t="shared" si="16"/>
        <v>8.516678495386799E-3</v>
      </c>
    </row>
    <row r="39" spans="1:10" ht="31.5" customHeight="1" x14ac:dyDescent="0.25">
      <c r="A39" s="369" t="s">
        <v>132</v>
      </c>
      <c r="B39" s="122" t="s">
        <v>20</v>
      </c>
      <c r="C39" s="325"/>
      <c r="D39" s="326">
        <v>53</v>
      </c>
      <c r="E39" s="326">
        <v>2</v>
      </c>
      <c r="F39" s="326">
        <v>0</v>
      </c>
      <c r="G39" s="81" t="s">
        <v>16</v>
      </c>
      <c r="H39" s="81" t="s">
        <v>16</v>
      </c>
      <c r="I39" s="327">
        <v>14</v>
      </c>
      <c r="J39" s="328">
        <f>SUM(C39:I39)</f>
        <v>69</v>
      </c>
    </row>
    <row r="40" spans="1:10" ht="31.5" customHeight="1" thickBot="1" x14ac:dyDescent="0.3">
      <c r="A40" s="371"/>
      <c r="B40" s="126" t="s">
        <v>115</v>
      </c>
      <c r="C40" s="69">
        <f t="shared" ref="C40:J40" si="17">C39/C$42</f>
        <v>0</v>
      </c>
      <c r="D40" s="64">
        <f t="shared" si="17"/>
        <v>8.5209003215434079E-2</v>
      </c>
      <c r="E40" s="64">
        <f t="shared" si="17"/>
        <v>7.8125E-3</v>
      </c>
      <c r="F40" s="64">
        <f t="shared" si="17"/>
        <v>0</v>
      </c>
      <c r="G40" s="64" t="s">
        <v>17</v>
      </c>
      <c r="H40" s="70" t="s">
        <v>17</v>
      </c>
      <c r="I40" s="71">
        <f t="shared" si="17"/>
        <v>6.3063063063063057E-2</v>
      </c>
      <c r="J40" s="72">
        <f t="shared" si="17"/>
        <v>4.8970901348474094E-2</v>
      </c>
    </row>
    <row r="41" spans="1:10" ht="31.5" customHeight="1" thickBot="1" x14ac:dyDescent="0.3">
      <c r="A41" s="343"/>
      <c r="B41" s="330"/>
      <c r="C41" s="73"/>
      <c r="D41" s="73"/>
      <c r="E41" s="73"/>
      <c r="F41" s="73"/>
      <c r="G41" s="73"/>
      <c r="H41" s="73"/>
      <c r="I41" s="73"/>
      <c r="J41" s="73"/>
    </row>
    <row r="42" spans="1:10" ht="54.75" customHeight="1" thickBot="1" x14ac:dyDescent="0.3">
      <c r="A42" s="335" t="s">
        <v>133</v>
      </c>
      <c r="B42" s="137" t="s">
        <v>20</v>
      </c>
      <c r="C42" s="143">
        <v>17</v>
      </c>
      <c r="D42" s="89">
        <v>622</v>
      </c>
      <c r="E42" s="89">
        <v>256</v>
      </c>
      <c r="F42" s="89">
        <v>292</v>
      </c>
      <c r="G42" s="89" t="s">
        <v>16</v>
      </c>
      <c r="H42" s="89" t="s">
        <v>16</v>
      </c>
      <c r="I42" s="331">
        <v>222</v>
      </c>
      <c r="J42" s="144">
        <f>SUM(C42:I42)</f>
        <v>1409</v>
      </c>
    </row>
    <row r="43" spans="1:10" ht="16.5" customHeight="1" thickBot="1" x14ac:dyDescent="0.3">
      <c r="A43" s="537"/>
      <c r="B43" s="538"/>
      <c r="C43" s="539"/>
      <c r="D43" s="539"/>
      <c r="E43" s="539"/>
      <c r="F43" s="539"/>
      <c r="G43" s="539"/>
      <c r="H43" s="539"/>
      <c r="I43" s="539"/>
      <c r="J43" s="539"/>
    </row>
    <row r="44" spans="1:10" ht="39" customHeight="1" thickBot="1" x14ac:dyDescent="0.3">
      <c r="A44" s="540" t="s">
        <v>66</v>
      </c>
      <c r="B44" s="1" t="s">
        <v>20</v>
      </c>
      <c r="C44" s="39">
        <f t="shared" ref="C44:J44" si="18">C45-C42</f>
        <v>1288</v>
      </c>
      <c r="D44" s="40">
        <f t="shared" si="18"/>
        <v>604</v>
      </c>
      <c r="E44" s="40">
        <f t="shared" si="18"/>
        <v>0</v>
      </c>
      <c r="F44" s="40">
        <f t="shared" si="18"/>
        <v>140</v>
      </c>
      <c r="G44" s="40">
        <v>737</v>
      </c>
      <c r="H44" s="40">
        <v>191</v>
      </c>
      <c r="I44" s="541">
        <f t="shared" si="18"/>
        <v>26</v>
      </c>
      <c r="J44" s="494">
        <f t="shared" si="18"/>
        <v>2986</v>
      </c>
    </row>
    <row r="45" spans="1:10" ht="39" customHeight="1" thickBot="1" x14ac:dyDescent="0.3">
      <c r="A45" s="342" t="s">
        <v>21</v>
      </c>
      <c r="B45" s="542" t="s">
        <v>20</v>
      </c>
      <c r="C45" s="543">
        <v>1305</v>
      </c>
      <c r="D45" s="544">
        <v>1226</v>
      </c>
      <c r="E45" s="544">
        <v>256</v>
      </c>
      <c r="F45" s="544">
        <v>432</v>
      </c>
      <c r="G45" s="544">
        <v>737</v>
      </c>
      <c r="H45" s="544">
        <v>191</v>
      </c>
      <c r="I45" s="545">
        <v>248</v>
      </c>
      <c r="J45" s="546">
        <f>SUM(C45:I45)</f>
        <v>4395</v>
      </c>
    </row>
    <row r="46" spans="1:10" ht="39" customHeight="1" thickBot="1" x14ac:dyDescent="0.3">
      <c r="A46" s="547"/>
      <c r="B46" s="234"/>
      <c r="C46" s="526"/>
      <c r="D46" s="526"/>
      <c r="E46" s="526"/>
      <c r="F46" s="526"/>
      <c r="G46" s="526"/>
      <c r="H46" s="526"/>
      <c r="I46" s="526"/>
      <c r="J46" s="526"/>
    </row>
    <row r="47" spans="1:10" ht="35.25" customHeight="1" x14ac:dyDescent="0.25">
      <c r="A47" s="383" t="s">
        <v>22</v>
      </c>
      <c r="B47" s="384"/>
      <c r="C47" s="332"/>
      <c r="D47" s="74"/>
      <c r="E47" s="74"/>
      <c r="F47" s="74"/>
      <c r="G47" s="74"/>
      <c r="H47" s="74"/>
      <c r="I47" s="74"/>
      <c r="J47" s="75"/>
    </row>
    <row r="48" spans="1:10" ht="35.25" customHeight="1" x14ac:dyDescent="0.25">
      <c r="A48" s="349" t="s">
        <v>23</v>
      </c>
      <c r="B48" s="548"/>
      <c r="C48" s="333">
        <v>1</v>
      </c>
      <c r="D48" s="156">
        <v>2</v>
      </c>
      <c r="E48" s="156">
        <v>2</v>
      </c>
      <c r="F48" s="156">
        <v>2</v>
      </c>
      <c r="G48" s="156">
        <v>0</v>
      </c>
      <c r="H48" s="156">
        <v>0</v>
      </c>
      <c r="I48" s="156">
        <v>3</v>
      </c>
      <c r="J48" s="58">
        <f>SUM(C48:I48)</f>
        <v>10</v>
      </c>
    </row>
    <row r="49" spans="1:10" ht="35.25" customHeight="1" thickBot="1" x14ac:dyDescent="0.3">
      <c r="A49" s="549" t="s">
        <v>24</v>
      </c>
      <c r="B49" s="550"/>
      <c r="C49" s="551">
        <v>4</v>
      </c>
      <c r="D49" s="60">
        <v>8</v>
      </c>
      <c r="E49" s="60">
        <v>2</v>
      </c>
      <c r="F49" s="60">
        <v>2</v>
      </c>
      <c r="G49" s="60">
        <v>1</v>
      </c>
      <c r="H49" s="60">
        <v>1</v>
      </c>
      <c r="I49" s="61">
        <v>3</v>
      </c>
      <c r="J49" s="62">
        <f>SUM(C49:I49)</f>
        <v>21</v>
      </c>
    </row>
    <row r="50" spans="1:10" ht="21.75" customHeight="1" x14ac:dyDescent="0.25">
      <c r="A50" s="5" t="s">
        <v>25</v>
      </c>
      <c r="B50" s="105"/>
      <c r="C50" s="5"/>
      <c r="D50" s="5"/>
      <c r="E50" s="5"/>
      <c r="F50" s="5"/>
      <c r="G50" s="5"/>
      <c r="H50" s="5"/>
      <c r="I50" s="5"/>
      <c r="J50" s="5"/>
    </row>
    <row r="51" spans="1:10" x14ac:dyDescent="0.25">
      <c r="A51" s="5"/>
      <c r="B51" s="5"/>
      <c r="C51" s="5"/>
      <c r="D51" s="5"/>
      <c r="E51" s="5"/>
      <c r="F51" s="5"/>
      <c r="G51" s="5"/>
      <c r="H51" s="5"/>
      <c r="I51" s="5"/>
      <c r="J51" s="5"/>
    </row>
    <row r="52" spans="1:10" ht="69" customHeight="1" x14ac:dyDescent="0.25">
      <c r="A52" s="552" t="s">
        <v>134</v>
      </c>
      <c r="B52" s="552"/>
      <c r="C52" s="552"/>
      <c r="D52" s="552"/>
      <c r="E52" s="552"/>
      <c r="F52" s="552"/>
      <c r="G52" s="552"/>
      <c r="H52" s="552"/>
      <c r="I52" s="552"/>
      <c r="J52" s="552"/>
    </row>
    <row r="53" spans="1:10" x14ac:dyDescent="0.25">
      <c r="A53" s="5"/>
      <c r="B53" s="5"/>
      <c r="C53" s="5"/>
      <c r="D53" s="5"/>
      <c r="E53" s="5"/>
      <c r="F53" s="5"/>
      <c r="G53" s="5"/>
      <c r="H53" s="5"/>
      <c r="I53" s="5"/>
      <c r="J53" s="5"/>
    </row>
    <row r="54" spans="1:10" ht="56.25" customHeight="1" x14ac:dyDescent="0.25">
      <c r="A54" s="355" t="s">
        <v>154</v>
      </c>
      <c r="B54" s="355"/>
      <c r="C54" s="355"/>
      <c r="D54" s="355"/>
      <c r="E54" s="355"/>
      <c r="F54" s="355"/>
      <c r="G54" s="355"/>
      <c r="H54" s="355"/>
      <c r="I54" s="355"/>
      <c r="J54" s="355"/>
    </row>
    <row r="55" spans="1:10" ht="25.5" customHeight="1" x14ac:dyDescent="0.25"/>
    <row r="56" spans="1:10" ht="25.5" customHeight="1" x14ac:dyDescent="0.25"/>
  </sheetData>
  <mergeCells count="27">
    <mergeCell ref="A49:B49"/>
    <mergeCell ref="A52:J52"/>
    <mergeCell ref="A54:J54"/>
    <mergeCell ref="A33:A34"/>
    <mergeCell ref="A35:A36"/>
    <mergeCell ref="A37:A38"/>
    <mergeCell ref="A39:A40"/>
    <mergeCell ref="A47:B47"/>
    <mergeCell ref="A48:B48"/>
    <mergeCell ref="A21:A22"/>
    <mergeCell ref="A23:A24"/>
    <mergeCell ref="A25:A26"/>
    <mergeCell ref="A27:A28"/>
    <mergeCell ref="A29:A30"/>
    <mergeCell ref="A31:A32"/>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8" scale="53" orientation="portrait" r:id="rId1"/>
  <headerFooter>
    <oddFooter>&amp;L&amp;F&amp;C&amp;A&amp;R&amp;P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401E5-F44D-4015-83E0-3414CE32B982}">
  <sheetPr>
    <tabColor rgb="FF00FF00"/>
    <pageSetUpPr fitToPage="1"/>
  </sheetPr>
  <dimension ref="A1:J20"/>
  <sheetViews>
    <sheetView zoomScale="68" zoomScaleNormal="68" workbookViewId="0">
      <selection sqref="A1:J1"/>
    </sheetView>
  </sheetViews>
  <sheetFormatPr baseColWidth="10" defaultRowHeight="15" x14ac:dyDescent="0.25"/>
  <cols>
    <col min="1" max="1" width="34.28515625" customWidth="1"/>
    <col min="2" max="2" width="10.5703125" customWidth="1"/>
    <col min="3" max="4" width="23" customWidth="1"/>
    <col min="5" max="5" width="27.5703125" customWidth="1"/>
    <col min="6" max="10" width="23" customWidth="1"/>
  </cols>
  <sheetData>
    <row r="1" spans="1:10" s="107" customFormat="1" ht="46.5" customHeight="1" x14ac:dyDescent="0.25">
      <c r="A1" s="475" t="s">
        <v>26</v>
      </c>
      <c r="B1" s="475"/>
      <c r="C1" s="475"/>
      <c r="D1" s="475"/>
      <c r="E1" s="475"/>
      <c r="F1" s="475"/>
      <c r="G1" s="475"/>
      <c r="H1" s="475"/>
      <c r="I1" s="475"/>
      <c r="J1" s="475"/>
    </row>
    <row r="2" spans="1:10" s="107" customFormat="1" ht="46.5" customHeight="1" thickBot="1" x14ac:dyDescent="0.3">
      <c r="A2" s="475" t="s">
        <v>141</v>
      </c>
      <c r="B2" s="475"/>
      <c r="C2" s="476"/>
      <c r="D2" s="476"/>
      <c r="E2" s="476"/>
      <c r="F2" s="476"/>
      <c r="G2" s="476"/>
      <c r="H2" s="476"/>
      <c r="I2" s="476"/>
      <c r="J2" s="476"/>
    </row>
    <row r="3" spans="1:10" s="107" customFormat="1" ht="51.75" customHeight="1" thickBot="1" x14ac:dyDescent="0.3">
      <c r="A3" s="350" t="s">
        <v>27</v>
      </c>
      <c r="B3" s="351"/>
      <c r="C3" s="359" t="s">
        <v>2</v>
      </c>
      <c r="D3" s="359"/>
      <c r="E3" s="359"/>
      <c r="F3" s="359"/>
      <c r="G3" s="359"/>
      <c r="H3" s="359"/>
      <c r="I3" s="359"/>
      <c r="J3" s="360"/>
    </row>
    <row r="4" spans="1:10" s="107" customFormat="1" ht="48" customHeight="1" thickBot="1" x14ac:dyDescent="0.3">
      <c r="A4" s="352"/>
      <c r="B4" s="353"/>
      <c r="C4" s="108" t="s">
        <v>3</v>
      </c>
      <c r="D4" s="110" t="s">
        <v>4</v>
      </c>
      <c r="E4" s="109" t="s">
        <v>5</v>
      </c>
      <c r="F4" s="109" t="s">
        <v>6</v>
      </c>
      <c r="G4" s="109" t="s">
        <v>7</v>
      </c>
      <c r="H4" s="109" t="s">
        <v>8</v>
      </c>
      <c r="I4" s="111" t="s">
        <v>9</v>
      </c>
      <c r="J4" s="112" t="s">
        <v>10</v>
      </c>
    </row>
    <row r="5" spans="1:10" s="107" customFormat="1" ht="25.5" customHeight="1" x14ac:dyDescent="0.25">
      <c r="A5" s="354" t="s">
        <v>28</v>
      </c>
      <c r="B5" s="1" t="s">
        <v>20</v>
      </c>
      <c r="C5" s="94">
        <v>9</v>
      </c>
      <c r="D5" s="95">
        <v>1</v>
      </c>
      <c r="E5" s="95">
        <v>0</v>
      </c>
      <c r="F5" s="95">
        <v>0</v>
      </c>
      <c r="G5" s="95" t="s">
        <v>16</v>
      </c>
      <c r="H5" s="95">
        <v>0</v>
      </c>
      <c r="I5" s="96">
        <v>2</v>
      </c>
      <c r="J5" s="97">
        <f>SUM(C5:I5)</f>
        <v>12</v>
      </c>
    </row>
    <row r="6" spans="1:10" s="107" customFormat="1" ht="25.5" customHeight="1" x14ac:dyDescent="0.25">
      <c r="A6" s="349"/>
      <c r="B6" s="7" t="s">
        <v>29</v>
      </c>
      <c r="C6" s="8">
        <f>C5/C$9</f>
        <v>6.8702290076335881E-2</v>
      </c>
      <c r="D6" s="8">
        <f>D5/D$9</f>
        <v>9.0909090909090912E-2</v>
      </c>
      <c r="E6" s="8">
        <f>E5/E$9</f>
        <v>0</v>
      </c>
      <c r="F6" s="8">
        <f>F5/F$9</f>
        <v>0</v>
      </c>
      <c r="G6" s="9" t="s">
        <v>17</v>
      </c>
      <c r="H6" s="9" t="s">
        <v>17</v>
      </c>
      <c r="I6" s="10">
        <f>I5/I$9</f>
        <v>3.3898305084745763E-2</v>
      </c>
      <c r="J6" s="11">
        <f>J5/J$9</f>
        <v>3.8461538461538464E-2</v>
      </c>
    </row>
    <row r="7" spans="1:10" s="107" customFormat="1" ht="25.5" customHeight="1" x14ac:dyDescent="0.25">
      <c r="A7" s="349" t="s">
        <v>30</v>
      </c>
      <c r="B7" s="12" t="s">
        <v>20</v>
      </c>
      <c r="C7" s="98">
        <v>122</v>
      </c>
      <c r="D7" s="98">
        <v>10</v>
      </c>
      <c r="E7" s="98">
        <v>19</v>
      </c>
      <c r="F7" s="98">
        <v>92</v>
      </c>
      <c r="G7" s="98" t="s">
        <v>16</v>
      </c>
      <c r="H7" s="98">
        <v>0</v>
      </c>
      <c r="I7" s="99">
        <v>57</v>
      </c>
      <c r="J7" s="100">
        <f>SUM(C7:I7)</f>
        <v>300</v>
      </c>
    </row>
    <row r="8" spans="1:10" s="107" customFormat="1" ht="25.5" customHeight="1" x14ac:dyDescent="0.25">
      <c r="A8" s="349"/>
      <c r="B8" s="7" t="s">
        <v>29</v>
      </c>
      <c r="C8" s="13">
        <f>C7/C$9</f>
        <v>0.93129770992366412</v>
      </c>
      <c r="D8" s="14">
        <f>D7/D$9</f>
        <v>0.90909090909090906</v>
      </c>
      <c r="E8" s="14">
        <f>E7/E$9</f>
        <v>1</v>
      </c>
      <c r="F8" s="14">
        <f>F7/F$9</f>
        <v>1</v>
      </c>
      <c r="G8" s="15" t="s">
        <v>17</v>
      </c>
      <c r="H8" s="15" t="s">
        <v>17</v>
      </c>
      <c r="I8" s="16">
        <f>I7/I$9</f>
        <v>0.96610169491525422</v>
      </c>
      <c r="J8" s="17">
        <f>J7/J$9</f>
        <v>0.96153846153846156</v>
      </c>
    </row>
    <row r="9" spans="1:10" s="107" customFormat="1" ht="25.5" customHeight="1" x14ac:dyDescent="0.25">
      <c r="A9" s="347" t="s">
        <v>31</v>
      </c>
      <c r="B9" s="12" t="s">
        <v>20</v>
      </c>
      <c r="C9" s="101">
        <f>C5+C7</f>
        <v>131</v>
      </c>
      <c r="D9" s="102">
        <f t="shared" ref="D9:I9" si="0">D5+D7</f>
        <v>11</v>
      </c>
      <c r="E9" s="102">
        <f t="shared" si="0"/>
        <v>19</v>
      </c>
      <c r="F9" s="102">
        <f t="shared" si="0"/>
        <v>92</v>
      </c>
      <c r="G9" s="102" t="s">
        <v>16</v>
      </c>
      <c r="H9" s="102">
        <v>0</v>
      </c>
      <c r="I9" s="103">
        <f t="shared" si="0"/>
        <v>59</v>
      </c>
      <c r="J9" s="104">
        <f>SUM(C9:I9)</f>
        <v>312</v>
      </c>
    </row>
    <row r="10" spans="1:10" s="107" customFormat="1" ht="25.5" customHeight="1" thickBot="1" x14ac:dyDescent="0.3">
      <c r="A10" s="348"/>
      <c r="B10" s="18" t="s">
        <v>29</v>
      </c>
      <c r="C10" s="19">
        <f>C9/C$9</f>
        <v>1</v>
      </c>
      <c r="D10" s="20">
        <f t="shared" ref="D10:J10" si="1">D9/D$9</f>
        <v>1</v>
      </c>
      <c r="E10" s="20">
        <f t="shared" si="1"/>
        <v>1</v>
      </c>
      <c r="F10" s="20">
        <f t="shared" si="1"/>
        <v>1</v>
      </c>
      <c r="G10" s="20" t="s">
        <v>17</v>
      </c>
      <c r="H10" s="21" t="s">
        <v>17</v>
      </c>
      <c r="I10" s="22">
        <f t="shared" si="1"/>
        <v>1</v>
      </c>
      <c r="J10" s="23">
        <f t="shared" si="1"/>
        <v>1</v>
      </c>
    </row>
    <row r="11" spans="1:10" s="107" customFormat="1" ht="39.75" customHeight="1" thickBot="1" x14ac:dyDescent="0.3">
      <c r="A11" s="133"/>
      <c r="B11" s="106"/>
      <c r="C11" s="24"/>
      <c r="D11" s="24"/>
      <c r="E11" s="24"/>
      <c r="F11" s="24"/>
      <c r="G11" s="25"/>
      <c r="H11" s="25"/>
      <c r="I11" s="24"/>
      <c r="J11" s="24"/>
    </row>
    <row r="12" spans="1:10" s="107" customFormat="1" ht="39" customHeight="1" x14ac:dyDescent="0.25">
      <c r="A12" s="383" t="s">
        <v>22</v>
      </c>
      <c r="B12" s="384"/>
      <c r="C12" s="384"/>
      <c r="D12" s="26"/>
      <c r="E12" s="26"/>
      <c r="F12" s="26"/>
      <c r="G12" s="26"/>
      <c r="H12" s="26"/>
      <c r="I12" s="26"/>
      <c r="J12" s="154"/>
    </row>
    <row r="13" spans="1:10" s="107" customFormat="1" ht="39" customHeight="1" x14ac:dyDescent="0.25">
      <c r="A13" s="477" t="s">
        <v>23</v>
      </c>
      <c r="B13" s="478"/>
      <c r="C13" s="155">
        <v>3</v>
      </c>
      <c r="D13" s="57">
        <v>1</v>
      </c>
      <c r="E13" s="57">
        <v>2</v>
      </c>
      <c r="F13" s="57">
        <v>2</v>
      </c>
      <c r="G13" s="57">
        <v>0</v>
      </c>
      <c r="H13" s="57">
        <v>1</v>
      </c>
      <c r="I13" s="57">
        <v>3</v>
      </c>
      <c r="J13" s="58">
        <f>SUM(C13:I13)</f>
        <v>12</v>
      </c>
    </row>
    <row r="14" spans="1:10" s="107" customFormat="1" ht="39" customHeight="1" thickBot="1" x14ac:dyDescent="0.3">
      <c r="A14" s="479" t="s">
        <v>24</v>
      </c>
      <c r="B14" s="480"/>
      <c r="C14" s="59">
        <v>4</v>
      </c>
      <c r="D14" s="60">
        <v>8</v>
      </c>
      <c r="E14" s="60">
        <v>2</v>
      </c>
      <c r="F14" s="60">
        <v>2</v>
      </c>
      <c r="G14" s="60">
        <v>1</v>
      </c>
      <c r="H14" s="60">
        <v>1</v>
      </c>
      <c r="I14" s="61">
        <v>3</v>
      </c>
      <c r="J14" s="62">
        <f>SUM(C14:I14)</f>
        <v>21</v>
      </c>
    </row>
    <row r="15" spans="1:10" s="107" customFormat="1" ht="31.5" customHeight="1" x14ac:dyDescent="0.25">
      <c r="A15" s="5" t="s">
        <v>25</v>
      </c>
      <c r="B15" s="159"/>
      <c r="C15" s="474"/>
      <c r="D15" s="474"/>
      <c r="E15" s="474"/>
      <c r="F15" s="474"/>
      <c r="G15" s="474"/>
      <c r="H15" s="474"/>
      <c r="I15" s="474"/>
      <c r="J15" s="474"/>
    </row>
    <row r="16" spans="1:10" s="107" customFormat="1" ht="16.5" customHeight="1" x14ac:dyDescent="0.25">
      <c r="B16" s="159"/>
      <c r="C16" s="481"/>
      <c r="D16" s="481"/>
      <c r="E16" s="481"/>
      <c r="F16" s="481"/>
      <c r="G16" s="481"/>
      <c r="H16" s="481"/>
      <c r="I16" s="481"/>
      <c r="J16" s="481"/>
    </row>
    <row r="17" spans="1:10" s="482" customFormat="1" ht="46.5" customHeight="1" x14ac:dyDescent="0.25">
      <c r="A17" s="355" t="s">
        <v>32</v>
      </c>
      <c r="B17" s="355"/>
      <c r="C17" s="355"/>
      <c r="D17" s="355"/>
      <c r="E17" s="355"/>
      <c r="F17" s="355"/>
      <c r="G17" s="355"/>
      <c r="H17" s="355"/>
      <c r="I17" s="355"/>
      <c r="J17" s="355"/>
    </row>
    <row r="18" spans="1:10" s="107" customFormat="1" x14ac:dyDescent="0.25"/>
    <row r="19" spans="1:10" s="107" customFormat="1" x14ac:dyDescent="0.25"/>
    <row r="20" spans="1:10" s="107" customFormat="1" x14ac:dyDescent="0.25"/>
  </sheetData>
  <mergeCells count="11">
    <mergeCell ref="A9:A10"/>
    <mergeCell ref="A12:C12"/>
    <mergeCell ref="A13:B13"/>
    <mergeCell ref="A14:B14"/>
    <mergeCell ref="A17:J17"/>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6" fitToHeight="0" orientation="landscape" r:id="rId1"/>
  <headerFooter>
    <oddFooter>&amp;L&amp;F&amp;C&amp;A&amp;R&amp;P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FDF13-4CFE-4B02-BF13-ECB8931B5751}">
  <sheetPr>
    <tabColor rgb="FF00FF00"/>
    <pageSetUpPr fitToPage="1"/>
  </sheetPr>
  <dimension ref="A1:K34"/>
  <sheetViews>
    <sheetView zoomScale="55" zoomScaleNormal="55" workbookViewId="0">
      <selection sqref="A1:J1"/>
    </sheetView>
  </sheetViews>
  <sheetFormatPr baseColWidth="10" defaultRowHeight="15" x14ac:dyDescent="0.25"/>
  <cols>
    <col min="1" max="1" width="36.85546875" customWidth="1"/>
    <col min="2" max="2" width="13.28515625" customWidth="1"/>
    <col min="3" max="3" width="24.28515625" customWidth="1"/>
    <col min="4" max="4" width="20.7109375" customWidth="1"/>
    <col min="5" max="5" width="27.28515625" customWidth="1"/>
    <col min="6" max="6" width="23.28515625" customWidth="1"/>
    <col min="7" max="7" width="22" customWidth="1"/>
    <col min="8" max="8" width="26.42578125" customWidth="1"/>
    <col min="9" max="9" width="27.42578125" customWidth="1"/>
    <col min="10" max="10" width="23.7109375" customWidth="1"/>
  </cols>
  <sheetData>
    <row r="1" spans="1:11" ht="57.75" customHeight="1" x14ac:dyDescent="0.25">
      <c r="A1" s="356" t="s">
        <v>33</v>
      </c>
      <c r="B1" s="356"/>
      <c r="C1" s="356"/>
      <c r="D1" s="356"/>
      <c r="E1" s="356"/>
      <c r="F1" s="356"/>
      <c r="G1" s="356"/>
      <c r="H1" s="356"/>
      <c r="I1" s="356"/>
      <c r="J1" s="356"/>
      <c r="K1" s="107"/>
    </row>
    <row r="2" spans="1:11" ht="57.75" customHeight="1" thickBot="1" x14ac:dyDescent="0.3">
      <c r="A2" s="356" t="s">
        <v>140</v>
      </c>
      <c r="B2" s="356"/>
      <c r="C2" s="357"/>
      <c r="D2" s="357"/>
      <c r="E2" s="357"/>
      <c r="F2" s="357"/>
      <c r="G2" s="357"/>
      <c r="H2" s="357"/>
      <c r="I2" s="357"/>
      <c r="J2" s="357"/>
      <c r="K2" s="107"/>
    </row>
    <row r="3" spans="1:11" ht="51.75" customHeight="1" thickBot="1" x14ac:dyDescent="0.3">
      <c r="A3" s="350" t="s">
        <v>34</v>
      </c>
      <c r="B3" s="351"/>
      <c r="C3" s="358" t="s">
        <v>2</v>
      </c>
      <c r="D3" s="359"/>
      <c r="E3" s="359"/>
      <c r="F3" s="359"/>
      <c r="G3" s="359"/>
      <c r="H3" s="359"/>
      <c r="I3" s="359"/>
      <c r="J3" s="360"/>
      <c r="K3" s="107"/>
    </row>
    <row r="4" spans="1:11" ht="121.9" customHeight="1" thickBot="1" x14ac:dyDescent="0.3">
      <c r="A4" s="352"/>
      <c r="B4" s="353"/>
      <c r="C4" s="483" t="s">
        <v>142</v>
      </c>
      <c r="D4" s="109" t="s">
        <v>4</v>
      </c>
      <c r="E4" s="109" t="s">
        <v>5</v>
      </c>
      <c r="F4" s="109" t="s">
        <v>6</v>
      </c>
      <c r="G4" s="109" t="s">
        <v>7</v>
      </c>
      <c r="H4" s="110" t="s">
        <v>8</v>
      </c>
      <c r="I4" s="111" t="s">
        <v>9</v>
      </c>
      <c r="J4" s="112" t="s">
        <v>10</v>
      </c>
      <c r="K4" s="107"/>
    </row>
    <row r="5" spans="1:11" ht="25.5" customHeight="1" x14ac:dyDescent="0.25">
      <c r="A5" s="361" t="s">
        <v>11</v>
      </c>
      <c r="B5" s="113" t="s">
        <v>20</v>
      </c>
      <c r="C5" s="114" t="s">
        <v>16</v>
      </c>
      <c r="D5" s="115">
        <v>364</v>
      </c>
      <c r="E5" s="115">
        <v>121</v>
      </c>
      <c r="F5" s="115">
        <v>149</v>
      </c>
      <c r="G5" s="115">
        <v>373</v>
      </c>
      <c r="H5" s="115" t="s">
        <v>16</v>
      </c>
      <c r="I5" s="116">
        <v>93</v>
      </c>
      <c r="J5" s="117">
        <f>SUM(C5:I5)</f>
        <v>1100</v>
      </c>
      <c r="K5" s="107"/>
    </row>
    <row r="6" spans="1:11" ht="25.5" customHeight="1" x14ac:dyDescent="0.25">
      <c r="A6" s="362"/>
      <c r="B6" s="118" t="s">
        <v>29</v>
      </c>
      <c r="C6" s="119" t="s">
        <v>17</v>
      </c>
      <c r="D6" s="63">
        <f t="shared" ref="D6:J6" si="0">D5/D$11</f>
        <v>0.8666666666666667</v>
      </c>
      <c r="E6" s="63">
        <f t="shared" si="0"/>
        <v>0.8231292517006803</v>
      </c>
      <c r="F6" s="63">
        <f t="shared" si="0"/>
        <v>0.52836879432624118</v>
      </c>
      <c r="G6" s="63">
        <f t="shared" si="0"/>
        <v>0.89021479713603824</v>
      </c>
      <c r="H6" s="63" t="s">
        <v>17</v>
      </c>
      <c r="I6" s="120">
        <f t="shared" si="0"/>
        <v>0.64583333333333337</v>
      </c>
      <c r="J6" s="121">
        <f t="shared" si="0"/>
        <v>0.77903682719546741</v>
      </c>
      <c r="K6" s="107"/>
    </row>
    <row r="7" spans="1:11" ht="25.5" customHeight="1" x14ac:dyDescent="0.25">
      <c r="A7" s="363" t="s">
        <v>14</v>
      </c>
      <c r="B7" s="122" t="s">
        <v>20</v>
      </c>
      <c r="C7" s="77" t="s">
        <v>16</v>
      </c>
      <c r="D7" s="78">
        <v>56</v>
      </c>
      <c r="E7" s="78">
        <v>26</v>
      </c>
      <c r="F7" s="78">
        <v>133</v>
      </c>
      <c r="G7" s="78">
        <v>46</v>
      </c>
      <c r="H7" s="78" t="s">
        <v>16</v>
      </c>
      <c r="I7" s="123">
        <v>51</v>
      </c>
      <c r="J7" s="79">
        <f>SUM(C7:I7)</f>
        <v>312</v>
      </c>
      <c r="K7" s="107"/>
    </row>
    <row r="8" spans="1:11" ht="25.5" customHeight="1" x14ac:dyDescent="0.25">
      <c r="A8" s="362"/>
      <c r="B8" s="118" t="s">
        <v>29</v>
      </c>
      <c r="C8" s="119" t="s">
        <v>17</v>
      </c>
      <c r="D8" s="63">
        <f t="shared" ref="D8:J8" si="1">D7/D$11</f>
        <v>0.13333333333333333</v>
      </c>
      <c r="E8" s="63">
        <f t="shared" si="1"/>
        <v>0.17687074829931973</v>
      </c>
      <c r="F8" s="63">
        <f t="shared" si="1"/>
        <v>0.47163120567375888</v>
      </c>
      <c r="G8" s="63">
        <f t="shared" si="1"/>
        <v>0.10978520286396182</v>
      </c>
      <c r="H8" s="63" t="s">
        <v>17</v>
      </c>
      <c r="I8" s="120">
        <f t="shared" si="1"/>
        <v>0.35416666666666669</v>
      </c>
      <c r="J8" s="121">
        <f t="shared" si="1"/>
        <v>0.22096317280453256</v>
      </c>
      <c r="K8" s="107"/>
    </row>
    <row r="9" spans="1:11" ht="25.5" customHeight="1" x14ac:dyDescent="0.25">
      <c r="A9" s="364" t="s">
        <v>15</v>
      </c>
      <c r="B9" s="124" t="s">
        <v>20</v>
      </c>
      <c r="C9" s="80" t="s">
        <v>16</v>
      </c>
      <c r="D9" s="81">
        <v>0</v>
      </c>
      <c r="E9" s="81">
        <v>0</v>
      </c>
      <c r="F9" s="81">
        <v>0</v>
      </c>
      <c r="G9" s="81">
        <v>0</v>
      </c>
      <c r="H9" s="81" t="s">
        <v>16</v>
      </c>
      <c r="I9" s="125">
        <v>0</v>
      </c>
      <c r="J9" s="79">
        <f>SUM(C9:I9)</f>
        <v>0</v>
      </c>
      <c r="K9" s="107"/>
    </row>
    <row r="10" spans="1:11" ht="25.5" customHeight="1" thickBot="1" x14ac:dyDescent="0.3">
      <c r="A10" s="365"/>
      <c r="B10" s="126" t="s">
        <v>29</v>
      </c>
      <c r="C10" s="127" t="s">
        <v>17</v>
      </c>
      <c r="D10" s="70">
        <f t="shared" ref="D10:J10" si="2">D9/D$11</f>
        <v>0</v>
      </c>
      <c r="E10" s="70">
        <f t="shared" si="2"/>
        <v>0</v>
      </c>
      <c r="F10" s="70">
        <f t="shared" si="2"/>
        <v>0</v>
      </c>
      <c r="G10" s="70">
        <f t="shared" si="2"/>
        <v>0</v>
      </c>
      <c r="H10" s="70" t="s">
        <v>17</v>
      </c>
      <c r="I10" s="128">
        <f t="shared" si="2"/>
        <v>0</v>
      </c>
      <c r="J10" s="128">
        <f t="shared" si="2"/>
        <v>0</v>
      </c>
      <c r="K10" s="107"/>
    </row>
    <row r="11" spans="1:11" ht="25.5" customHeight="1" x14ac:dyDescent="0.25">
      <c r="A11" s="350" t="s">
        <v>35</v>
      </c>
      <c r="B11" s="113" t="s">
        <v>20</v>
      </c>
      <c r="C11" s="129" t="s">
        <v>16</v>
      </c>
      <c r="D11" s="130">
        <f>D5+D7+D9</f>
        <v>420</v>
      </c>
      <c r="E11" s="130">
        <f>E5+E7+E9</f>
        <v>147</v>
      </c>
      <c r="F11" s="130">
        <f>F5+F7+F9</f>
        <v>282</v>
      </c>
      <c r="G11" s="130">
        <f>G5+G7+G9</f>
        <v>419</v>
      </c>
      <c r="H11" s="130" t="s">
        <v>16</v>
      </c>
      <c r="I11" s="131">
        <f>I5+I7+I9</f>
        <v>144</v>
      </c>
      <c r="J11" s="85">
        <f>SUM(C11:I11)</f>
        <v>1412</v>
      </c>
      <c r="K11" s="107"/>
    </row>
    <row r="12" spans="1:11" ht="25.5" customHeight="1" thickBot="1" x14ac:dyDescent="0.3">
      <c r="A12" s="366"/>
      <c r="B12" s="126" t="s">
        <v>29</v>
      </c>
      <c r="C12" s="132" t="s">
        <v>17</v>
      </c>
      <c r="D12" s="64">
        <f t="shared" ref="D12:I12" si="3">D11/D$11</f>
        <v>1</v>
      </c>
      <c r="E12" s="64">
        <f t="shared" si="3"/>
        <v>1</v>
      </c>
      <c r="F12" s="64">
        <f t="shared" si="3"/>
        <v>1</v>
      </c>
      <c r="G12" s="64">
        <f t="shared" si="3"/>
        <v>1</v>
      </c>
      <c r="H12" s="64" t="s">
        <v>17</v>
      </c>
      <c r="I12" s="71">
        <f t="shared" si="3"/>
        <v>1</v>
      </c>
      <c r="J12" s="72">
        <f>J11/J$11</f>
        <v>1</v>
      </c>
      <c r="K12" s="107"/>
    </row>
    <row r="13" spans="1:11" ht="36" customHeight="1" thickBot="1" x14ac:dyDescent="0.3">
      <c r="A13" s="133"/>
      <c r="B13" s="134"/>
      <c r="C13" s="135"/>
      <c r="D13" s="135"/>
      <c r="E13" s="135"/>
      <c r="F13" s="135"/>
      <c r="G13" s="135"/>
      <c r="H13" s="135"/>
      <c r="I13" s="135"/>
      <c r="J13" s="135"/>
      <c r="K13" s="107"/>
    </row>
    <row r="14" spans="1:11" ht="41.25" customHeight="1" thickBot="1" x14ac:dyDescent="0.3">
      <c r="A14" s="136" t="s">
        <v>19</v>
      </c>
      <c r="B14" s="137" t="s">
        <v>20</v>
      </c>
      <c r="C14" s="138" t="s">
        <v>16</v>
      </c>
      <c r="D14" s="139">
        <v>0</v>
      </c>
      <c r="E14" s="139">
        <v>0</v>
      </c>
      <c r="F14" s="139">
        <v>0</v>
      </c>
      <c r="G14" s="139">
        <v>0</v>
      </c>
      <c r="H14" s="139" t="s">
        <v>16</v>
      </c>
      <c r="I14" s="140">
        <v>0</v>
      </c>
      <c r="J14" s="141">
        <f>SUM(C14:I14)</f>
        <v>0</v>
      </c>
      <c r="K14" s="107"/>
    </row>
    <row r="15" spans="1:11" ht="51" customHeight="1" thickBot="1" x14ac:dyDescent="0.3">
      <c r="A15" s="142" t="s">
        <v>36</v>
      </c>
      <c r="B15" s="137" t="s">
        <v>20</v>
      </c>
      <c r="C15" s="143" t="s">
        <v>16</v>
      </c>
      <c r="D15" s="89">
        <f>D5+D7+D9+D14</f>
        <v>420</v>
      </c>
      <c r="E15" s="89">
        <f>E5+E7+E9+E14</f>
        <v>147</v>
      </c>
      <c r="F15" s="89">
        <f>F5+F7+F9+F14</f>
        <v>282</v>
      </c>
      <c r="G15" s="89">
        <f>G5+G7+G9+G14</f>
        <v>419</v>
      </c>
      <c r="H15" s="90" t="s">
        <v>16</v>
      </c>
      <c r="I15" s="90">
        <f>I5+I7+I9+I14</f>
        <v>144</v>
      </c>
      <c r="J15" s="144">
        <f>SUM(C15:I15)</f>
        <v>1412</v>
      </c>
      <c r="K15" s="107"/>
    </row>
    <row r="16" spans="1:11" ht="38.25" customHeight="1" thickBot="1" x14ac:dyDescent="0.3">
      <c r="A16" s="145"/>
      <c r="B16" s="146"/>
      <c r="C16" s="147"/>
      <c r="D16" s="148"/>
      <c r="E16" s="147"/>
      <c r="F16" s="148"/>
      <c r="G16" s="148"/>
      <c r="H16" s="147"/>
      <c r="I16" s="147"/>
      <c r="J16" s="149"/>
      <c r="K16" s="107"/>
    </row>
    <row r="17" spans="1:11" ht="100.15" customHeight="1" thickBot="1" x14ac:dyDescent="0.3">
      <c r="A17" s="142" t="s">
        <v>138</v>
      </c>
      <c r="B17" s="150" t="s">
        <v>13</v>
      </c>
      <c r="C17" s="152" t="s">
        <v>17</v>
      </c>
      <c r="D17" s="151">
        <f t="shared" ref="D17:J17" si="4">D15/D19</f>
        <v>0.61313868613138689</v>
      </c>
      <c r="E17" s="151">
        <f t="shared" si="4"/>
        <v>0.57421875</v>
      </c>
      <c r="F17" s="151">
        <f t="shared" si="4"/>
        <v>0.65277777777777779</v>
      </c>
      <c r="G17" s="151">
        <f t="shared" si="4"/>
        <v>0.56852103120759834</v>
      </c>
      <c r="H17" s="152" t="s">
        <v>17</v>
      </c>
      <c r="I17" s="152">
        <f t="shared" si="4"/>
        <v>0.58064516129032262</v>
      </c>
      <c r="J17" s="153">
        <f t="shared" si="4"/>
        <v>0.59881255301102632</v>
      </c>
      <c r="K17" s="107"/>
    </row>
    <row r="18" spans="1:11" ht="37.5" customHeight="1" thickBot="1" x14ac:dyDescent="0.3">
      <c r="A18" s="343"/>
      <c r="B18" s="146"/>
      <c r="C18" s="135"/>
      <c r="D18" s="135"/>
      <c r="E18" s="135"/>
      <c r="F18" s="135"/>
      <c r="G18" s="135"/>
      <c r="H18" s="135"/>
      <c r="I18" s="135"/>
      <c r="J18" s="135"/>
      <c r="K18" s="107"/>
    </row>
    <row r="19" spans="1:11" ht="101.25" customHeight="1" thickBot="1" x14ac:dyDescent="0.3">
      <c r="A19" s="142" t="s">
        <v>137</v>
      </c>
      <c r="B19" s="137" t="s">
        <v>20</v>
      </c>
      <c r="C19" s="89" t="s">
        <v>17</v>
      </c>
      <c r="D19" s="89">
        <v>685</v>
      </c>
      <c r="E19" s="89">
        <v>256</v>
      </c>
      <c r="F19" s="89">
        <v>432</v>
      </c>
      <c r="G19" s="89">
        <v>737</v>
      </c>
      <c r="H19" s="89" t="s">
        <v>17</v>
      </c>
      <c r="I19" s="90">
        <v>248</v>
      </c>
      <c r="J19" s="144">
        <f>SUM(C19:I19)</f>
        <v>2358</v>
      </c>
      <c r="K19" s="107"/>
    </row>
    <row r="20" spans="1:11" ht="57.75" customHeight="1" thickBot="1" x14ac:dyDescent="0.3">
      <c r="A20" s="107"/>
      <c r="B20" s="107"/>
      <c r="C20" s="107"/>
      <c r="D20" s="107"/>
      <c r="E20" s="107"/>
      <c r="F20" s="107"/>
      <c r="G20" s="107"/>
      <c r="H20" s="107"/>
      <c r="I20" s="107"/>
      <c r="J20" s="107"/>
      <c r="K20" s="107"/>
    </row>
    <row r="21" spans="1:11" ht="49.5" customHeight="1" x14ac:dyDescent="0.25">
      <c r="A21" s="367" t="s">
        <v>22</v>
      </c>
      <c r="B21" s="368"/>
      <c r="C21" s="368"/>
      <c r="D21" s="26"/>
      <c r="E21" s="26"/>
      <c r="F21" s="26"/>
      <c r="G21" s="26"/>
      <c r="H21" s="26"/>
      <c r="I21" s="26"/>
      <c r="J21" s="154"/>
      <c r="K21" s="107"/>
    </row>
    <row r="22" spans="1:11" ht="45" customHeight="1" x14ac:dyDescent="0.25">
      <c r="A22" s="369" t="s">
        <v>23</v>
      </c>
      <c r="B22" s="370"/>
      <c r="C22" s="156">
        <v>0</v>
      </c>
      <c r="D22" s="156">
        <v>2</v>
      </c>
      <c r="E22" s="156">
        <v>2</v>
      </c>
      <c r="F22" s="156">
        <v>2</v>
      </c>
      <c r="G22" s="156">
        <v>1</v>
      </c>
      <c r="H22" s="156">
        <v>0</v>
      </c>
      <c r="I22" s="156">
        <v>3</v>
      </c>
      <c r="J22" s="157">
        <f>SUM(C22:I22)</f>
        <v>10</v>
      </c>
      <c r="K22" s="107"/>
    </row>
    <row r="23" spans="1:11" ht="45" customHeight="1" thickBot="1" x14ac:dyDescent="0.3">
      <c r="A23" s="371" t="s">
        <v>24</v>
      </c>
      <c r="B23" s="372"/>
      <c r="C23" s="338">
        <v>4</v>
      </c>
      <c r="D23" s="338">
        <v>8</v>
      </c>
      <c r="E23" s="338">
        <v>2</v>
      </c>
      <c r="F23" s="338">
        <v>2</v>
      </c>
      <c r="G23" s="338">
        <v>1</v>
      </c>
      <c r="H23" s="338">
        <v>1</v>
      </c>
      <c r="I23" s="338">
        <v>3</v>
      </c>
      <c r="J23" s="158">
        <f>SUM(C23:I23)</f>
        <v>21</v>
      </c>
      <c r="K23" s="107"/>
    </row>
    <row r="24" spans="1:11" ht="31.5" customHeight="1" x14ac:dyDescent="0.25">
      <c r="A24" s="107" t="s">
        <v>25</v>
      </c>
      <c r="B24" s="159"/>
      <c r="C24" s="160"/>
      <c r="D24" s="160"/>
      <c r="E24" s="160"/>
      <c r="F24" s="160"/>
      <c r="G24" s="160"/>
      <c r="H24" s="160"/>
      <c r="I24" s="160"/>
      <c r="J24" s="160"/>
      <c r="K24" s="107"/>
    </row>
    <row r="25" spans="1:11" ht="16.5" customHeight="1" x14ac:dyDescent="0.25">
      <c r="A25" s="107"/>
      <c r="B25" s="159"/>
      <c r="C25" s="161"/>
      <c r="D25" s="161"/>
      <c r="E25" s="161"/>
      <c r="F25" s="161"/>
      <c r="G25" s="161"/>
      <c r="H25" s="161"/>
      <c r="I25" s="161"/>
      <c r="J25" s="161"/>
      <c r="K25" s="107"/>
    </row>
    <row r="26" spans="1:11" ht="45" customHeight="1" x14ac:dyDescent="0.25">
      <c r="A26" s="355" t="s">
        <v>37</v>
      </c>
      <c r="B26" s="355"/>
      <c r="C26" s="355"/>
      <c r="D26" s="355"/>
      <c r="E26" s="355"/>
      <c r="F26" s="355"/>
      <c r="G26" s="355"/>
      <c r="H26" s="355"/>
      <c r="I26" s="355"/>
      <c r="J26" s="355"/>
      <c r="K26" s="107"/>
    </row>
    <row r="27" spans="1:11" ht="45" customHeight="1" x14ac:dyDescent="0.25">
      <c r="A27" s="449" t="s">
        <v>143</v>
      </c>
      <c r="B27" s="449"/>
      <c r="C27" s="449"/>
      <c r="D27" s="449"/>
      <c r="E27" s="449"/>
      <c r="F27" s="449"/>
      <c r="G27" s="449"/>
      <c r="H27" s="449"/>
      <c r="I27" s="449"/>
      <c r="J27" s="449"/>
      <c r="K27" s="107"/>
    </row>
    <row r="28" spans="1:11" x14ac:dyDescent="0.25">
      <c r="A28" s="162"/>
      <c r="B28" s="107"/>
      <c r="C28" s="107"/>
      <c r="D28" s="107"/>
      <c r="E28" s="107"/>
      <c r="F28" s="107"/>
      <c r="G28" s="107"/>
      <c r="H28" s="107"/>
      <c r="I28" s="107"/>
      <c r="J28" s="107"/>
      <c r="K28" s="107"/>
    </row>
    <row r="29" spans="1:11" x14ac:dyDescent="0.25">
      <c r="A29" s="107"/>
      <c r="B29" s="107"/>
      <c r="C29" s="107"/>
      <c r="D29" s="107"/>
      <c r="E29" s="107"/>
      <c r="F29" s="107"/>
      <c r="G29" s="107"/>
      <c r="H29" s="107"/>
      <c r="I29" s="107"/>
      <c r="J29" s="107"/>
      <c r="K29" s="107"/>
    </row>
    <row r="30" spans="1:11" ht="18.75" x14ac:dyDescent="0.3">
      <c r="A30" s="163"/>
      <c r="B30" s="163"/>
      <c r="C30" s="163"/>
      <c r="D30" s="163"/>
      <c r="E30" s="163"/>
      <c r="F30" s="163"/>
      <c r="G30" s="107"/>
      <c r="H30" s="107"/>
      <c r="I30" s="107"/>
      <c r="J30" s="107"/>
      <c r="K30" s="107"/>
    </row>
    <row r="31" spans="1:11" x14ac:dyDescent="0.25">
      <c r="A31" s="107"/>
      <c r="B31" s="107"/>
      <c r="C31" s="107"/>
      <c r="D31" s="107"/>
      <c r="E31" s="107"/>
      <c r="F31" s="107"/>
      <c r="G31" s="107"/>
      <c r="H31" s="107"/>
      <c r="I31" s="107"/>
      <c r="J31" s="107"/>
      <c r="K31" s="107"/>
    </row>
    <row r="32" spans="1:11" x14ac:dyDescent="0.25">
      <c r="A32" s="107"/>
      <c r="B32" s="107"/>
      <c r="C32" s="107"/>
      <c r="D32" s="107"/>
      <c r="E32" s="107"/>
      <c r="F32" s="107"/>
      <c r="G32" s="107"/>
      <c r="H32" s="107"/>
      <c r="I32" s="107"/>
      <c r="J32" s="107"/>
      <c r="K32" s="107"/>
    </row>
    <row r="33" spans="1:11" ht="42" customHeight="1" x14ac:dyDescent="0.25">
      <c r="A33" s="107"/>
      <c r="B33" s="107"/>
      <c r="C33" s="107"/>
      <c r="D33" s="107"/>
      <c r="E33" s="107"/>
      <c r="F33" s="107"/>
      <c r="G33" s="107"/>
      <c r="H33" s="107"/>
      <c r="I33" s="107"/>
      <c r="J33" s="107"/>
      <c r="K33" s="107"/>
    </row>
    <row r="34" spans="1:11" x14ac:dyDescent="0.25">
      <c r="A34" s="107"/>
      <c r="B34" s="107"/>
      <c r="C34" s="107"/>
      <c r="D34" s="107"/>
      <c r="E34" s="107"/>
      <c r="F34" s="107"/>
      <c r="G34" s="107"/>
      <c r="H34" s="107"/>
      <c r="I34" s="107"/>
      <c r="J34" s="107"/>
      <c r="K34" s="107"/>
    </row>
  </sheetData>
  <mergeCells count="13">
    <mergeCell ref="A27:J27"/>
    <mergeCell ref="A9:A10"/>
    <mergeCell ref="A11:A12"/>
    <mergeCell ref="A21:C21"/>
    <mergeCell ref="A22:B22"/>
    <mergeCell ref="A23:B23"/>
    <mergeCell ref="A26:J26"/>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8" scale="59" orientation="landscape" r:id="rId1"/>
  <headerFooter>
    <oddFooter>&amp;L&amp;F&amp;C&amp;A&amp;R&amp;P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9A489-3C93-40F6-BFCA-424F40C7A387}">
  <sheetPr>
    <tabColor rgb="FF00FF00"/>
    <pageSetUpPr fitToPage="1"/>
  </sheetPr>
  <dimension ref="A1:Z42"/>
  <sheetViews>
    <sheetView zoomScale="57" zoomScaleNormal="57" zoomScaleSheetLayoutView="71" workbookViewId="0">
      <selection sqref="A1:J1"/>
    </sheetView>
  </sheetViews>
  <sheetFormatPr baseColWidth="10" defaultColWidth="11.42578125" defaultRowHeight="15" x14ac:dyDescent="0.25"/>
  <cols>
    <col min="1" max="1" width="36.7109375" customWidth="1"/>
    <col min="2" max="2" width="12.28515625" customWidth="1"/>
    <col min="3" max="26" width="12.5703125" customWidth="1"/>
  </cols>
  <sheetData>
    <row r="1" spans="1:26" ht="51.75" customHeight="1" x14ac:dyDescent="0.25">
      <c r="A1" s="405" t="s">
        <v>38</v>
      </c>
      <c r="B1" s="405"/>
      <c r="C1" s="405"/>
      <c r="D1" s="405"/>
      <c r="E1" s="405"/>
      <c r="F1" s="405"/>
      <c r="G1" s="405"/>
      <c r="H1" s="405"/>
      <c r="I1" s="405"/>
      <c r="J1" s="405"/>
      <c r="K1" s="405"/>
      <c r="L1" s="405"/>
      <c r="M1" s="405"/>
      <c r="N1" s="405"/>
      <c r="O1" s="405"/>
      <c r="P1" s="405"/>
      <c r="Q1" s="405"/>
      <c r="R1" s="405"/>
      <c r="S1" s="405"/>
      <c r="T1" s="405"/>
      <c r="U1" s="405"/>
      <c r="V1" s="405"/>
      <c r="W1" s="405"/>
      <c r="X1" s="405"/>
      <c r="Y1" s="405"/>
      <c r="Z1" s="405"/>
    </row>
    <row r="2" spans="1:26" ht="59.25" customHeight="1" thickBot="1" x14ac:dyDescent="0.3">
      <c r="A2" s="406" t="s">
        <v>144</v>
      </c>
      <c r="B2" s="406"/>
      <c r="C2" s="406"/>
      <c r="D2" s="406"/>
      <c r="E2" s="406"/>
      <c r="F2" s="406"/>
      <c r="G2" s="406"/>
      <c r="H2" s="406"/>
      <c r="I2" s="406"/>
      <c r="J2" s="406"/>
      <c r="K2" s="406"/>
      <c r="L2" s="406"/>
      <c r="M2" s="406"/>
      <c r="N2" s="406"/>
      <c r="O2" s="406"/>
      <c r="P2" s="406"/>
      <c r="Q2" s="406"/>
      <c r="R2" s="406"/>
      <c r="S2" s="406"/>
      <c r="T2" s="406"/>
      <c r="U2" s="406"/>
      <c r="V2" s="406"/>
      <c r="W2" s="406"/>
      <c r="X2" s="406"/>
      <c r="Y2" s="406"/>
      <c r="Z2" s="406"/>
    </row>
    <row r="3" spans="1:26" ht="51.75" customHeight="1" thickBot="1" x14ac:dyDescent="0.3">
      <c r="A3" s="407" t="s">
        <v>39</v>
      </c>
      <c r="B3" s="408"/>
      <c r="C3" s="358" t="s">
        <v>2</v>
      </c>
      <c r="D3" s="359"/>
      <c r="E3" s="359"/>
      <c r="F3" s="359"/>
      <c r="G3" s="359"/>
      <c r="H3" s="359"/>
      <c r="I3" s="359"/>
      <c r="J3" s="359"/>
      <c r="K3" s="359"/>
      <c r="L3" s="359"/>
      <c r="M3" s="359"/>
      <c r="N3" s="359"/>
      <c r="O3" s="359"/>
      <c r="P3" s="359"/>
      <c r="Q3" s="359"/>
      <c r="R3" s="359"/>
      <c r="S3" s="359"/>
      <c r="T3" s="359"/>
      <c r="U3" s="359"/>
      <c r="V3" s="359"/>
      <c r="W3" s="359"/>
      <c r="X3" s="359"/>
      <c r="Y3" s="359"/>
      <c r="Z3" s="360"/>
    </row>
    <row r="4" spans="1:26" ht="66" customHeight="1" x14ac:dyDescent="0.25">
      <c r="A4" s="409"/>
      <c r="B4" s="410"/>
      <c r="C4" s="400" t="s">
        <v>3</v>
      </c>
      <c r="D4" s="401"/>
      <c r="E4" s="402"/>
      <c r="F4" s="413" t="s">
        <v>4</v>
      </c>
      <c r="G4" s="401"/>
      <c r="H4" s="402"/>
      <c r="I4" s="400" t="s">
        <v>5</v>
      </c>
      <c r="J4" s="401"/>
      <c r="K4" s="402"/>
      <c r="L4" s="400" t="s">
        <v>6</v>
      </c>
      <c r="M4" s="401"/>
      <c r="N4" s="402"/>
      <c r="O4" s="400" t="s">
        <v>7</v>
      </c>
      <c r="P4" s="401"/>
      <c r="Q4" s="402"/>
      <c r="R4" s="413" t="s">
        <v>8</v>
      </c>
      <c r="S4" s="401"/>
      <c r="T4" s="402"/>
      <c r="U4" s="400" t="s">
        <v>9</v>
      </c>
      <c r="V4" s="401"/>
      <c r="W4" s="402"/>
      <c r="X4" s="400" t="s">
        <v>10</v>
      </c>
      <c r="Y4" s="401"/>
      <c r="Z4" s="402"/>
    </row>
    <row r="5" spans="1:26" ht="48" customHeight="1" thickBot="1" x14ac:dyDescent="0.3">
      <c r="A5" s="411"/>
      <c r="B5" s="412"/>
      <c r="C5" s="164" t="s">
        <v>40</v>
      </c>
      <c r="D5" s="165" t="s">
        <v>41</v>
      </c>
      <c r="E5" s="166" t="s">
        <v>42</v>
      </c>
      <c r="F5" s="164" t="s">
        <v>40</v>
      </c>
      <c r="G5" s="165" t="s">
        <v>41</v>
      </c>
      <c r="H5" s="166" t="s">
        <v>42</v>
      </c>
      <c r="I5" s="164" t="s">
        <v>40</v>
      </c>
      <c r="J5" s="165" t="s">
        <v>41</v>
      </c>
      <c r="K5" s="166" t="s">
        <v>42</v>
      </c>
      <c r="L5" s="164" t="s">
        <v>40</v>
      </c>
      <c r="M5" s="165" t="s">
        <v>41</v>
      </c>
      <c r="N5" s="166" t="s">
        <v>42</v>
      </c>
      <c r="O5" s="164" t="s">
        <v>40</v>
      </c>
      <c r="P5" s="165" t="s">
        <v>41</v>
      </c>
      <c r="Q5" s="166" t="s">
        <v>42</v>
      </c>
      <c r="R5" s="164" t="s">
        <v>40</v>
      </c>
      <c r="S5" s="165" t="s">
        <v>41</v>
      </c>
      <c r="T5" s="166" t="s">
        <v>42</v>
      </c>
      <c r="U5" s="164" t="s">
        <v>40</v>
      </c>
      <c r="V5" s="165" t="s">
        <v>41</v>
      </c>
      <c r="W5" s="166" t="s">
        <v>42</v>
      </c>
      <c r="X5" s="164" t="s">
        <v>40</v>
      </c>
      <c r="Y5" s="165" t="s">
        <v>41</v>
      </c>
      <c r="Z5" s="166" t="s">
        <v>42</v>
      </c>
    </row>
    <row r="6" spans="1:26" ht="34.5" customHeight="1" x14ac:dyDescent="0.25">
      <c r="A6" s="403" t="s">
        <v>43</v>
      </c>
      <c r="B6" s="167" t="s">
        <v>12</v>
      </c>
      <c r="C6" s="168">
        <v>0</v>
      </c>
      <c r="D6" s="169">
        <v>0</v>
      </c>
      <c r="E6" s="170">
        <f>C6+D6</f>
        <v>0</v>
      </c>
      <c r="F6" s="168">
        <v>6</v>
      </c>
      <c r="G6" s="171">
        <v>5</v>
      </c>
      <c r="H6" s="170">
        <f>F6+G6</f>
        <v>11</v>
      </c>
      <c r="I6" s="168">
        <v>0</v>
      </c>
      <c r="J6" s="169">
        <v>0</v>
      </c>
      <c r="K6" s="170">
        <f>I6+J6</f>
        <v>0</v>
      </c>
      <c r="L6" s="172">
        <v>0</v>
      </c>
      <c r="M6" s="173">
        <v>0</v>
      </c>
      <c r="N6" s="174">
        <f>L6+M6</f>
        <v>0</v>
      </c>
      <c r="O6" s="172">
        <v>0</v>
      </c>
      <c r="P6" s="173">
        <v>0</v>
      </c>
      <c r="Q6" s="174">
        <f>O6+P6</f>
        <v>0</v>
      </c>
      <c r="R6" s="172">
        <v>0</v>
      </c>
      <c r="S6" s="173">
        <v>0</v>
      </c>
      <c r="T6" s="174">
        <f>R6+S6</f>
        <v>0</v>
      </c>
      <c r="U6" s="172">
        <v>2</v>
      </c>
      <c r="V6" s="173">
        <v>1</v>
      </c>
      <c r="W6" s="174">
        <f>U6+V6</f>
        <v>3</v>
      </c>
      <c r="X6" s="172">
        <f>+C6+F6+I6+L6+O6+R6+U6</f>
        <v>8</v>
      </c>
      <c r="Y6" s="173">
        <f>+D6+G6+J6+M6+P6+S6+V6</f>
        <v>6</v>
      </c>
      <c r="Z6" s="174">
        <f>X6+Y6</f>
        <v>14</v>
      </c>
    </row>
    <row r="7" spans="1:26" ht="31.9" customHeight="1" x14ac:dyDescent="0.25">
      <c r="A7" s="395"/>
      <c r="B7" s="175" t="s">
        <v>13</v>
      </c>
      <c r="C7" s="176">
        <f t="shared" ref="C7:Z21" si="0">C6/C$28</f>
        <v>0</v>
      </c>
      <c r="D7" s="177">
        <f t="shared" si="0"/>
        <v>0</v>
      </c>
      <c r="E7" s="178">
        <f t="shared" si="0"/>
        <v>0</v>
      </c>
      <c r="F7" s="176">
        <f t="shared" si="0"/>
        <v>6.3091482649842269E-3</v>
      </c>
      <c r="G7" s="177">
        <f t="shared" si="0"/>
        <v>4.3478260869565216E-2</v>
      </c>
      <c r="H7" s="178">
        <f t="shared" si="0"/>
        <v>1.0318949343339587E-2</v>
      </c>
      <c r="I7" s="176">
        <f t="shared" si="0"/>
        <v>0</v>
      </c>
      <c r="J7" s="177">
        <f t="shared" si="0"/>
        <v>0</v>
      </c>
      <c r="K7" s="178">
        <f t="shared" si="0"/>
        <v>0</v>
      </c>
      <c r="L7" s="179">
        <f t="shared" si="0"/>
        <v>0</v>
      </c>
      <c r="M7" s="180">
        <f t="shared" si="0"/>
        <v>0</v>
      </c>
      <c r="N7" s="181">
        <f t="shared" si="0"/>
        <v>0</v>
      </c>
      <c r="O7" s="179">
        <f t="shared" si="0"/>
        <v>0</v>
      </c>
      <c r="P7" s="180">
        <f t="shared" si="0"/>
        <v>0</v>
      </c>
      <c r="Q7" s="181">
        <f t="shared" si="0"/>
        <v>0</v>
      </c>
      <c r="R7" s="179">
        <f t="shared" si="0"/>
        <v>0</v>
      </c>
      <c r="S7" s="180">
        <f t="shared" si="0"/>
        <v>0</v>
      </c>
      <c r="T7" s="181">
        <f t="shared" si="0"/>
        <v>0</v>
      </c>
      <c r="U7" s="179">
        <f t="shared" si="0"/>
        <v>1.2195121951219513E-2</v>
      </c>
      <c r="V7" s="180">
        <f t="shared" si="0"/>
        <v>1.5384615384615385E-2</v>
      </c>
      <c r="W7" s="181">
        <f t="shared" si="0"/>
        <v>1.3100436681222707E-2</v>
      </c>
      <c r="X7" s="179">
        <f t="shared" si="0"/>
        <v>3.5211267605633804E-3</v>
      </c>
      <c r="Y7" s="180">
        <f t="shared" si="0"/>
        <v>1.6085790884718499E-2</v>
      </c>
      <c r="Z7" s="181">
        <f t="shared" si="0"/>
        <v>5.2930056710775051E-3</v>
      </c>
    </row>
    <row r="8" spans="1:26" ht="28.5" customHeight="1" x14ac:dyDescent="0.25">
      <c r="A8" s="404" t="s">
        <v>44</v>
      </c>
      <c r="B8" s="182" t="s">
        <v>12</v>
      </c>
      <c r="C8" s="183">
        <v>3</v>
      </c>
      <c r="D8" s="184">
        <v>1</v>
      </c>
      <c r="E8" s="185">
        <f t="shared" ref="E8" si="1">C8+D8</f>
        <v>4</v>
      </c>
      <c r="F8" s="183">
        <v>127</v>
      </c>
      <c r="G8" s="184">
        <v>12</v>
      </c>
      <c r="H8" s="186">
        <f t="shared" ref="H8" si="2">F8+G8</f>
        <v>139</v>
      </c>
      <c r="I8" s="183">
        <v>50</v>
      </c>
      <c r="J8" s="184">
        <v>12</v>
      </c>
      <c r="K8" s="186">
        <f t="shared" ref="K8" si="3">I8+J8</f>
        <v>62</v>
      </c>
      <c r="L8" s="187">
        <v>31</v>
      </c>
      <c r="M8" s="188">
        <v>7</v>
      </c>
      <c r="N8" s="189">
        <f t="shared" ref="N8" si="4">L8+M8</f>
        <v>38</v>
      </c>
      <c r="O8" s="187">
        <v>93</v>
      </c>
      <c r="P8" s="188">
        <v>13</v>
      </c>
      <c r="Q8" s="189">
        <f t="shared" ref="Q8" si="5">O8+P8</f>
        <v>106</v>
      </c>
      <c r="R8" s="187">
        <v>24</v>
      </c>
      <c r="S8" s="188">
        <v>2</v>
      </c>
      <c r="T8" s="189">
        <f t="shared" ref="T8" si="6">R8+S8</f>
        <v>26</v>
      </c>
      <c r="U8" s="187">
        <v>20</v>
      </c>
      <c r="V8" s="188">
        <v>15</v>
      </c>
      <c r="W8" s="189">
        <f t="shared" ref="W8" si="7">U8+V8</f>
        <v>35</v>
      </c>
      <c r="X8" s="187">
        <f>+C8+F8+I8+L8+O8+R8+U8</f>
        <v>348</v>
      </c>
      <c r="Y8" s="188">
        <f>+D8+G8+J8+M8+P8+S8+V8</f>
        <v>62</v>
      </c>
      <c r="Z8" s="189">
        <f>X8+Y8</f>
        <v>410</v>
      </c>
    </row>
    <row r="9" spans="1:26" ht="31.5" customHeight="1" x14ac:dyDescent="0.25">
      <c r="A9" s="395"/>
      <c r="B9" s="175" t="s">
        <v>13</v>
      </c>
      <c r="C9" s="176">
        <f t="shared" ref="C9:D9" si="8">C8/C$28</f>
        <v>0.33333333333333331</v>
      </c>
      <c r="D9" s="177">
        <f t="shared" si="8"/>
        <v>0.125</v>
      </c>
      <c r="E9" s="178">
        <f t="shared" si="0"/>
        <v>0.23529411764705882</v>
      </c>
      <c r="F9" s="176">
        <f t="shared" si="0"/>
        <v>0.13354363827549948</v>
      </c>
      <c r="G9" s="177">
        <f t="shared" si="0"/>
        <v>0.10434782608695652</v>
      </c>
      <c r="H9" s="178">
        <f t="shared" si="0"/>
        <v>0.1303939962476548</v>
      </c>
      <c r="I9" s="176">
        <f t="shared" si="0"/>
        <v>0.24038461538461539</v>
      </c>
      <c r="J9" s="177">
        <f t="shared" si="0"/>
        <v>0.27906976744186046</v>
      </c>
      <c r="K9" s="178">
        <f t="shared" si="0"/>
        <v>0.24701195219123506</v>
      </c>
      <c r="L9" s="179">
        <f t="shared" si="0"/>
        <v>0.20805369127516779</v>
      </c>
      <c r="M9" s="180">
        <f t="shared" si="0"/>
        <v>0.16666666666666666</v>
      </c>
      <c r="N9" s="181">
        <f t="shared" si="0"/>
        <v>0.19895287958115182</v>
      </c>
      <c r="O9" s="179">
        <f t="shared" si="0"/>
        <v>0.14832535885167464</v>
      </c>
      <c r="P9" s="180">
        <f t="shared" si="0"/>
        <v>0.17808219178082191</v>
      </c>
      <c r="Q9" s="181">
        <f t="shared" si="0"/>
        <v>0.15142857142857144</v>
      </c>
      <c r="R9" s="179">
        <f t="shared" si="0"/>
        <v>0.14634146341463414</v>
      </c>
      <c r="S9" s="180">
        <f t="shared" si="0"/>
        <v>7.407407407407407E-2</v>
      </c>
      <c r="T9" s="181">
        <f t="shared" si="0"/>
        <v>0.13612565445026178</v>
      </c>
      <c r="U9" s="179">
        <f t="shared" si="0"/>
        <v>0.12195121951219512</v>
      </c>
      <c r="V9" s="180">
        <f t="shared" si="0"/>
        <v>0.23076923076923078</v>
      </c>
      <c r="W9" s="181">
        <f t="shared" si="0"/>
        <v>0.15283842794759825</v>
      </c>
      <c r="X9" s="179">
        <f t="shared" si="0"/>
        <v>0.15316901408450703</v>
      </c>
      <c r="Y9" s="180">
        <f t="shared" si="0"/>
        <v>0.16621983914209115</v>
      </c>
      <c r="Z9" s="181">
        <f t="shared" si="0"/>
        <v>0.15500945179584122</v>
      </c>
    </row>
    <row r="10" spans="1:26" ht="31.5" customHeight="1" x14ac:dyDescent="0.25">
      <c r="A10" s="404" t="s">
        <v>45</v>
      </c>
      <c r="B10" s="182" t="s">
        <v>12</v>
      </c>
      <c r="C10" s="183">
        <v>0</v>
      </c>
      <c r="D10" s="184">
        <v>2</v>
      </c>
      <c r="E10" s="185">
        <f t="shared" ref="E10" si="9">C10+D10</f>
        <v>2</v>
      </c>
      <c r="F10" s="183">
        <v>134</v>
      </c>
      <c r="G10" s="184">
        <v>12</v>
      </c>
      <c r="H10" s="186">
        <f t="shared" ref="H10" si="10">F10+G10</f>
        <v>146</v>
      </c>
      <c r="I10" s="183">
        <v>28</v>
      </c>
      <c r="J10" s="184">
        <v>9</v>
      </c>
      <c r="K10" s="186">
        <f t="shared" ref="K10" si="11">I10+J10</f>
        <v>37</v>
      </c>
      <c r="L10" s="187">
        <v>17</v>
      </c>
      <c r="M10" s="188">
        <v>3</v>
      </c>
      <c r="N10" s="189">
        <f t="shared" ref="N10" si="12">L10+M10</f>
        <v>20</v>
      </c>
      <c r="O10" s="187">
        <v>92</v>
      </c>
      <c r="P10" s="188">
        <v>4</v>
      </c>
      <c r="Q10" s="189">
        <f t="shared" ref="Q10" si="13">O10+P10</f>
        <v>96</v>
      </c>
      <c r="R10" s="187">
        <v>27</v>
      </c>
      <c r="S10" s="188">
        <v>5</v>
      </c>
      <c r="T10" s="189">
        <f t="shared" ref="T10" si="14">R10+S10</f>
        <v>32</v>
      </c>
      <c r="U10" s="187">
        <v>20</v>
      </c>
      <c r="V10" s="188">
        <v>10</v>
      </c>
      <c r="W10" s="189">
        <f t="shared" ref="W10" si="15">U10+V10</f>
        <v>30</v>
      </c>
      <c r="X10" s="187">
        <f>+C10+F10+I10+L10+O10+R10+U10</f>
        <v>318</v>
      </c>
      <c r="Y10" s="188">
        <f>+D10+G10+J10+M10+P10+S10+V10</f>
        <v>45</v>
      </c>
      <c r="Z10" s="189">
        <f>X10+Y10</f>
        <v>363</v>
      </c>
    </row>
    <row r="11" spans="1:26" ht="31.5" customHeight="1" x14ac:dyDescent="0.25">
      <c r="A11" s="395"/>
      <c r="B11" s="175" t="s">
        <v>13</v>
      </c>
      <c r="C11" s="176">
        <f t="shared" ref="C11:D11" si="16">C10/C$28</f>
        <v>0</v>
      </c>
      <c r="D11" s="177">
        <f t="shared" si="16"/>
        <v>0.25</v>
      </c>
      <c r="E11" s="178">
        <f t="shared" si="0"/>
        <v>0.11764705882352941</v>
      </c>
      <c r="F11" s="176">
        <f t="shared" si="0"/>
        <v>0.14090431125131442</v>
      </c>
      <c r="G11" s="177">
        <f t="shared" si="0"/>
        <v>0.10434782608695652</v>
      </c>
      <c r="H11" s="178">
        <f t="shared" si="0"/>
        <v>0.13696060037523453</v>
      </c>
      <c r="I11" s="176">
        <f t="shared" si="0"/>
        <v>0.13461538461538461</v>
      </c>
      <c r="J11" s="177">
        <f t="shared" si="0"/>
        <v>0.20930232558139536</v>
      </c>
      <c r="K11" s="178">
        <f t="shared" si="0"/>
        <v>0.14741035856573706</v>
      </c>
      <c r="L11" s="179">
        <f t="shared" si="0"/>
        <v>0.11409395973154363</v>
      </c>
      <c r="M11" s="180">
        <f t="shared" si="0"/>
        <v>7.1428571428571425E-2</v>
      </c>
      <c r="N11" s="181">
        <f t="shared" si="0"/>
        <v>0.10471204188481675</v>
      </c>
      <c r="O11" s="179">
        <f t="shared" si="0"/>
        <v>0.14673046251993621</v>
      </c>
      <c r="P11" s="180">
        <f t="shared" si="0"/>
        <v>5.4794520547945202E-2</v>
      </c>
      <c r="Q11" s="181">
        <f t="shared" si="0"/>
        <v>0.13714285714285715</v>
      </c>
      <c r="R11" s="179">
        <f t="shared" si="0"/>
        <v>0.16463414634146342</v>
      </c>
      <c r="S11" s="180">
        <f t="shared" si="0"/>
        <v>0.18518518518518517</v>
      </c>
      <c r="T11" s="181">
        <f t="shared" si="0"/>
        <v>0.16753926701570682</v>
      </c>
      <c r="U11" s="179">
        <f t="shared" si="0"/>
        <v>0.12195121951219512</v>
      </c>
      <c r="V11" s="180">
        <f t="shared" si="0"/>
        <v>0.15384615384615385</v>
      </c>
      <c r="W11" s="181">
        <f t="shared" si="0"/>
        <v>0.13100436681222707</v>
      </c>
      <c r="X11" s="179">
        <f t="shared" si="0"/>
        <v>0.13996478873239437</v>
      </c>
      <c r="Y11" s="180">
        <f t="shared" si="0"/>
        <v>0.12064343163538874</v>
      </c>
      <c r="Z11" s="181">
        <f t="shared" si="0"/>
        <v>0.13724007561436674</v>
      </c>
    </row>
    <row r="12" spans="1:26" ht="31.5" customHeight="1" x14ac:dyDescent="0.25">
      <c r="A12" s="395" t="s">
        <v>46</v>
      </c>
      <c r="B12" s="182" t="s">
        <v>12</v>
      </c>
      <c r="C12" s="183">
        <v>0</v>
      </c>
      <c r="D12" s="184">
        <v>0</v>
      </c>
      <c r="E12" s="185">
        <f t="shared" ref="E12" si="17">C12+D12</f>
        <v>0</v>
      </c>
      <c r="F12" s="183">
        <v>147</v>
      </c>
      <c r="G12" s="184">
        <v>15</v>
      </c>
      <c r="H12" s="186">
        <f t="shared" ref="H12" si="18">F12+G12</f>
        <v>162</v>
      </c>
      <c r="I12" s="183">
        <v>26</v>
      </c>
      <c r="J12" s="184">
        <v>4</v>
      </c>
      <c r="K12" s="186">
        <f t="shared" ref="K12" si="19">I12+J12</f>
        <v>30</v>
      </c>
      <c r="L12" s="187">
        <v>18</v>
      </c>
      <c r="M12" s="188">
        <v>7</v>
      </c>
      <c r="N12" s="189">
        <f t="shared" ref="N12" si="20">L12+M12</f>
        <v>25</v>
      </c>
      <c r="O12" s="187">
        <v>87</v>
      </c>
      <c r="P12" s="188">
        <v>11</v>
      </c>
      <c r="Q12" s="189">
        <f t="shared" ref="Q12" si="21">O12+P12</f>
        <v>98</v>
      </c>
      <c r="R12" s="187">
        <v>25</v>
      </c>
      <c r="S12" s="188">
        <v>4</v>
      </c>
      <c r="T12" s="189">
        <f t="shared" ref="T12" si="22">R12+S12</f>
        <v>29</v>
      </c>
      <c r="U12" s="187">
        <v>20</v>
      </c>
      <c r="V12" s="188">
        <v>10</v>
      </c>
      <c r="W12" s="189">
        <f t="shared" ref="W12" si="23">U12+V12</f>
        <v>30</v>
      </c>
      <c r="X12" s="187">
        <f t="shared" ref="X12:Y12" si="24">+C12+F12+I12+L12+O12+R12+U12</f>
        <v>323</v>
      </c>
      <c r="Y12" s="188">
        <f t="shared" si="24"/>
        <v>51</v>
      </c>
      <c r="Z12" s="189">
        <f t="shared" ref="Z12" si="25">X12+Y12</f>
        <v>374</v>
      </c>
    </row>
    <row r="13" spans="1:26" ht="31.5" customHeight="1" x14ac:dyDescent="0.25">
      <c r="A13" s="395"/>
      <c r="B13" s="175" t="s">
        <v>13</v>
      </c>
      <c r="C13" s="176">
        <f t="shared" ref="C13:D13" si="26">C12/C$28</f>
        <v>0</v>
      </c>
      <c r="D13" s="177">
        <f t="shared" si="26"/>
        <v>0</v>
      </c>
      <c r="E13" s="178">
        <f t="shared" si="0"/>
        <v>0</v>
      </c>
      <c r="F13" s="176">
        <f t="shared" si="0"/>
        <v>0.15457413249211358</v>
      </c>
      <c r="G13" s="177">
        <f t="shared" si="0"/>
        <v>0.13043478260869565</v>
      </c>
      <c r="H13" s="178">
        <f t="shared" si="0"/>
        <v>0.15196998123827393</v>
      </c>
      <c r="I13" s="176">
        <f t="shared" si="0"/>
        <v>0.125</v>
      </c>
      <c r="J13" s="177">
        <f t="shared" si="0"/>
        <v>9.3023255813953487E-2</v>
      </c>
      <c r="K13" s="178">
        <f t="shared" si="0"/>
        <v>0.11952191235059761</v>
      </c>
      <c r="L13" s="179">
        <f t="shared" si="0"/>
        <v>0.12080536912751678</v>
      </c>
      <c r="M13" s="180">
        <f t="shared" si="0"/>
        <v>0.16666666666666666</v>
      </c>
      <c r="N13" s="181">
        <f t="shared" si="0"/>
        <v>0.13089005235602094</v>
      </c>
      <c r="O13" s="179">
        <f t="shared" si="0"/>
        <v>0.13875598086124402</v>
      </c>
      <c r="P13" s="180">
        <f t="shared" si="0"/>
        <v>0.15068493150684931</v>
      </c>
      <c r="Q13" s="181">
        <f t="shared" si="0"/>
        <v>0.14000000000000001</v>
      </c>
      <c r="R13" s="179">
        <f t="shared" si="0"/>
        <v>0.1524390243902439</v>
      </c>
      <c r="S13" s="180">
        <f t="shared" si="0"/>
        <v>0.14814814814814814</v>
      </c>
      <c r="T13" s="181">
        <f t="shared" si="0"/>
        <v>0.15183246073298429</v>
      </c>
      <c r="U13" s="179">
        <f t="shared" si="0"/>
        <v>0.12195121951219512</v>
      </c>
      <c r="V13" s="180">
        <f t="shared" si="0"/>
        <v>0.15384615384615385</v>
      </c>
      <c r="W13" s="181">
        <f t="shared" si="0"/>
        <v>0.13100436681222707</v>
      </c>
      <c r="X13" s="179">
        <f t="shared" si="0"/>
        <v>0.14216549295774647</v>
      </c>
      <c r="Y13" s="180">
        <f t="shared" si="0"/>
        <v>0.13672922252010725</v>
      </c>
      <c r="Z13" s="181">
        <f t="shared" si="0"/>
        <v>0.14139886578449906</v>
      </c>
    </row>
    <row r="14" spans="1:26" ht="31.5" customHeight="1" x14ac:dyDescent="0.25">
      <c r="A14" s="395" t="s">
        <v>47</v>
      </c>
      <c r="B14" s="182" t="s">
        <v>12</v>
      </c>
      <c r="C14" s="183">
        <v>0</v>
      </c>
      <c r="D14" s="184">
        <v>2</v>
      </c>
      <c r="E14" s="185">
        <f t="shared" ref="E14" si="27">C14+D14</f>
        <v>2</v>
      </c>
      <c r="F14" s="183">
        <v>148</v>
      </c>
      <c r="G14" s="184">
        <v>13</v>
      </c>
      <c r="H14" s="186">
        <f t="shared" ref="H14" si="28">F14+G14</f>
        <v>161</v>
      </c>
      <c r="I14" s="183">
        <v>30</v>
      </c>
      <c r="J14" s="184">
        <v>6</v>
      </c>
      <c r="K14" s="186">
        <f t="shared" ref="K14" si="29">I14+J14</f>
        <v>36</v>
      </c>
      <c r="L14" s="187">
        <v>20</v>
      </c>
      <c r="M14" s="188">
        <v>4</v>
      </c>
      <c r="N14" s="189">
        <f t="shared" ref="N14" si="30">L14+M14</f>
        <v>24</v>
      </c>
      <c r="O14" s="187">
        <v>107</v>
      </c>
      <c r="P14" s="188">
        <v>9</v>
      </c>
      <c r="Q14" s="189">
        <f t="shared" ref="Q14" si="31">O14+P14</f>
        <v>116</v>
      </c>
      <c r="R14" s="187">
        <v>20</v>
      </c>
      <c r="S14" s="188">
        <v>3</v>
      </c>
      <c r="T14" s="189">
        <f t="shared" ref="T14" si="32">R14+S14</f>
        <v>23</v>
      </c>
      <c r="U14" s="187">
        <v>21</v>
      </c>
      <c r="V14" s="188">
        <v>14</v>
      </c>
      <c r="W14" s="189">
        <f t="shared" ref="W14" si="33">U14+V14</f>
        <v>35</v>
      </c>
      <c r="X14" s="187">
        <f t="shared" ref="X14:Y14" si="34">+C14+F14+I14+L14+O14+R14+U14</f>
        <v>346</v>
      </c>
      <c r="Y14" s="188">
        <f t="shared" si="34"/>
        <v>51</v>
      </c>
      <c r="Z14" s="189">
        <f t="shared" ref="Z14" si="35">X14+Y14</f>
        <v>397</v>
      </c>
    </row>
    <row r="15" spans="1:26" ht="31.5" customHeight="1" x14ac:dyDescent="0.25">
      <c r="A15" s="395"/>
      <c r="B15" s="175" t="s">
        <v>13</v>
      </c>
      <c r="C15" s="176">
        <f t="shared" ref="C15:D15" si="36">C14/C$28</f>
        <v>0</v>
      </c>
      <c r="D15" s="177">
        <f t="shared" si="36"/>
        <v>0.25</v>
      </c>
      <c r="E15" s="178">
        <f t="shared" si="0"/>
        <v>0.11764705882352941</v>
      </c>
      <c r="F15" s="176">
        <f t="shared" si="0"/>
        <v>0.15562565720294427</v>
      </c>
      <c r="G15" s="177">
        <f t="shared" si="0"/>
        <v>0.11304347826086956</v>
      </c>
      <c r="H15" s="178">
        <f t="shared" si="0"/>
        <v>0.15103189493433397</v>
      </c>
      <c r="I15" s="176">
        <f t="shared" si="0"/>
        <v>0.14423076923076922</v>
      </c>
      <c r="J15" s="177">
        <f t="shared" si="0"/>
        <v>0.13953488372093023</v>
      </c>
      <c r="K15" s="178">
        <f t="shared" si="0"/>
        <v>0.14342629482071714</v>
      </c>
      <c r="L15" s="179">
        <f t="shared" si="0"/>
        <v>0.13422818791946309</v>
      </c>
      <c r="M15" s="180">
        <f t="shared" si="0"/>
        <v>9.5238095238095233E-2</v>
      </c>
      <c r="N15" s="181">
        <f t="shared" si="0"/>
        <v>0.1256544502617801</v>
      </c>
      <c r="O15" s="179">
        <f t="shared" si="0"/>
        <v>0.17065390749601275</v>
      </c>
      <c r="P15" s="180">
        <f t="shared" si="0"/>
        <v>0.12328767123287671</v>
      </c>
      <c r="Q15" s="181">
        <f t="shared" si="0"/>
        <v>0.1657142857142857</v>
      </c>
      <c r="R15" s="179">
        <f t="shared" si="0"/>
        <v>0.12195121951219512</v>
      </c>
      <c r="S15" s="180">
        <f t="shared" si="0"/>
        <v>0.1111111111111111</v>
      </c>
      <c r="T15" s="181">
        <f t="shared" si="0"/>
        <v>0.12041884816753927</v>
      </c>
      <c r="U15" s="179">
        <f t="shared" si="0"/>
        <v>0.12804878048780488</v>
      </c>
      <c r="V15" s="180">
        <f t="shared" si="0"/>
        <v>0.2153846153846154</v>
      </c>
      <c r="W15" s="181">
        <f t="shared" si="0"/>
        <v>0.15283842794759825</v>
      </c>
      <c r="X15" s="179">
        <f t="shared" si="0"/>
        <v>0.15228873239436619</v>
      </c>
      <c r="Y15" s="180">
        <f t="shared" si="0"/>
        <v>0.13672922252010725</v>
      </c>
      <c r="Z15" s="181">
        <f t="shared" si="0"/>
        <v>0.15009451795841211</v>
      </c>
    </row>
    <row r="16" spans="1:26" ht="31.5" customHeight="1" x14ac:dyDescent="0.25">
      <c r="A16" s="395" t="s">
        <v>48</v>
      </c>
      <c r="B16" s="182" t="s">
        <v>12</v>
      </c>
      <c r="C16" s="183">
        <v>1</v>
      </c>
      <c r="D16" s="184">
        <v>0</v>
      </c>
      <c r="E16" s="185">
        <f t="shared" ref="E16" si="37">C16+D16</f>
        <v>1</v>
      </c>
      <c r="F16" s="183">
        <v>136</v>
      </c>
      <c r="G16" s="184">
        <v>16</v>
      </c>
      <c r="H16" s="186">
        <f t="shared" ref="H16" si="38">F16+G16</f>
        <v>152</v>
      </c>
      <c r="I16" s="183">
        <v>30</v>
      </c>
      <c r="J16" s="184">
        <v>5</v>
      </c>
      <c r="K16" s="186">
        <f t="shared" ref="K16" si="39">I16+J16</f>
        <v>35</v>
      </c>
      <c r="L16" s="187">
        <v>18</v>
      </c>
      <c r="M16" s="188">
        <v>5</v>
      </c>
      <c r="N16" s="189">
        <f t="shared" ref="N16" si="40">L16+M16</f>
        <v>23</v>
      </c>
      <c r="O16" s="187">
        <v>80</v>
      </c>
      <c r="P16" s="188">
        <v>13</v>
      </c>
      <c r="Q16" s="189">
        <f t="shared" ref="Q16" si="41">O16+P16</f>
        <v>93</v>
      </c>
      <c r="R16" s="187">
        <v>17</v>
      </c>
      <c r="S16" s="188">
        <v>4</v>
      </c>
      <c r="T16" s="189">
        <f t="shared" ref="T16" si="42">R16+S16</f>
        <v>21</v>
      </c>
      <c r="U16" s="187">
        <v>20</v>
      </c>
      <c r="V16" s="188">
        <v>6</v>
      </c>
      <c r="W16" s="189">
        <f t="shared" ref="W16" si="43">U16+V16</f>
        <v>26</v>
      </c>
      <c r="X16" s="187">
        <f t="shared" ref="X16:Y16" si="44">+C16+F16+I16+L16+O16+R16+U16</f>
        <v>302</v>
      </c>
      <c r="Y16" s="188">
        <f t="shared" si="44"/>
        <v>49</v>
      </c>
      <c r="Z16" s="189">
        <f t="shared" ref="Z16" si="45">X16+Y16</f>
        <v>351</v>
      </c>
    </row>
    <row r="17" spans="1:26" ht="31.5" customHeight="1" x14ac:dyDescent="0.25">
      <c r="A17" s="395"/>
      <c r="B17" s="175" t="s">
        <v>13</v>
      </c>
      <c r="C17" s="176">
        <f t="shared" ref="C17:D17" si="46">C16/C$28</f>
        <v>0.1111111111111111</v>
      </c>
      <c r="D17" s="177">
        <f t="shared" si="46"/>
        <v>0</v>
      </c>
      <c r="E17" s="178">
        <f t="shared" si="0"/>
        <v>5.8823529411764705E-2</v>
      </c>
      <c r="F17" s="176">
        <f t="shared" si="0"/>
        <v>0.14300736067297581</v>
      </c>
      <c r="G17" s="177">
        <f t="shared" si="0"/>
        <v>0.1391304347826087</v>
      </c>
      <c r="H17" s="178">
        <f t="shared" si="0"/>
        <v>0.14258911819887429</v>
      </c>
      <c r="I17" s="176">
        <f t="shared" si="0"/>
        <v>0.14423076923076922</v>
      </c>
      <c r="J17" s="177">
        <f t="shared" si="0"/>
        <v>0.11627906976744186</v>
      </c>
      <c r="K17" s="178">
        <f t="shared" si="0"/>
        <v>0.1394422310756972</v>
      </c>
      <c r="L17" s="179">
        <f t="shared" si="0"/>
        <v>0.12080536912751678</v>
      </c>
      <c r="M17" s="180">
        <f t="shared" si="0"/>
        <v>0.11904761904761904</v>
      </c>
      <c r="N17" s="181">
        <f t="shared" si="0"/>
        <v>0.12041884816753927</v>
      </c>
      <c r="O17" s="179">
        <f t="shared" si="0"/>
        <v>0.12759170653907495</v>
      </c>
      <c r="P17" s="180">
        <f t="shared" si="0"/>
        <v>0.17808219178082191</v>
      </c>
      <c r="Q17" s="181">
        <f t="shared" si="0"/>
        <v>0.13285714285714287</v>
      </c>
      <c r="R17" s="179">
        <f t="shared" si="0"/>
        <v>0.10365853658536585</v>
      </c>
      <c r="S17" s="180">
        <f t="shared" si="0"/>
        <v>0.14814814814814814</v>
      </c>
      <c r="T17" s="181">
        <f t="shared" si="0"/>
        <v>0.1099476439790576</v>
      </c>
      <c r="U17" s="179">
        <f t="shared" si="0"/>
        <v>0.12195121951219512</v>
      </c>
      <c r="V17" s="180">
        <f t="shared" si="0"/>
        <v>9.2307692307692313E-2</v>
      </c>
      <c r="W17" s="181">
        <f t="shared" si="0"/>
        <v>0.11353711790393013</v>
      </c>
      <c r="X17" s="179">
        <f t="shared" si="0"/>
        <v>0.1329225352112676</v>
      </c>
      <c r="Y17" s="180">
        <f t="shared" si="0"/>
        <v>0.13136729222520108</v>
      </c>
      <c r="Z17" s="181">
        <f t="shared" si="0"/>
        <v>0.13270321361058601</v>
      </c>
    </row>
    <row r="18" spans="1:26" ht="31.5" customHeight="1" x14ac:dyDescent="0.25">
      <c r="A18" s="395" t="s">
        <v>49</v>
      </c>
      <c r="B18" s="182" t="s">
        <v>12</v>
      </c>
      <c r="C18" s="183">
        <v>1</v>
      </c>
      <c r="D18" s="184">
        <v>1</v>
      </c>
      <c r="E18" s="185">
        <f t="shared" ref="E18" si="47">C18+D18</f>
        <v>2</v>
      </c>
      <c r="F18" s="183">
        <v>103</v>
      </c>
      <c r="G18" s="184">
        <v>11</v>
      </c>
      <c r="H18" s="186">
        <f t="shared" ref="H18" si="48">F18+G18</f>
        <v>114</v>
      </c>
      <c r="I18" s="183">
        <v>21</v>
      </c>
      <c r="J18" s="184">
        <v>3</v>
      </c>
      <c r="K18" s="186">
        <f t="shared" ref="K18" si="49">I18+J18</f>
        <v>24</v>
      </c>
      <c r="L18" s="187">
        <v>12</v>
      </c>
      <c r="M18" s="188">
        <v>6</v>
      </c>
      <c r="N18" s="189">
        <f t="shared" ref="N18" si="50">L18+M18</f>
        <v>18</v>
      </c>
      <c r="O18" s="187">
        <v>91</v>
      </c>
      <c r="P18" s="188">
        <v>9</v>
      </c>
      <c r="Q18" s="189">
        <f t="shared" ref="Q18" si="51">O18+P18</f>
        <v>100</v>
      </c>
      <c r="R18" s="187">
        <v>23</v>
      </c>
      <c r="S18" s="188">
        <v>4</v>
      </c>
      <c r="T18" s="189">
        <f t="shared" ref="T18" si="52">R18+S18</f>
        <v>27</v>
      </c>
      <c r="U18" s="187">
        <v>24</v>
      </c>
      <c r="V18" s="188">
        <v>2</v>
      </c>
      <c r="W18" s="189">
        <f t="shared" ref="W18" si="53">U18+V18</f>
        <v>26</v>
      </c>
      <c r="X18" s="187">
        <f t="shared" ref="X18:Y18" si="54">+C18+F18+I18+L18+O18+R18+U18</f>
        <v>275</v>
      </c>
      <c r="Y18" s="188">
        <f t="shared" si="54"/>
        <v>36</v>
      </c>
      <c r="Z18" s="189">
        <f t="shared" ref="Z18" si="55">X18+Y18</f>
        <v>311</v>
      </c>
    </row>
    <row r="19" spans="1:26" ht="31.5" customHeight="1" x14ac:dyDescent="0.25">
      <c r="A19" s="395"/>
      <c r="B19" s="175" t="s">
        <v>13</v>
      </c>
      <c r="C19" s="176">
        <f t="shared" ref="C19:D19" si="56">C18/C$28</f>
        <v>0.1111111111111111</v>
      </c>
      <c r="D19" s="177">
        <f t="shared" si="56"/>
        <v>0.125</v>
      </c>
      <c r="E19" s="178">
        <f t="shared" si="0"/>
        <v>0.11764705882352941</v>
      </c>
      <c r="F19" s="176">
        <f t="shared" si="0"/>
        <v>0.10830704521556257</v>
      </c>
      <c r="G19" s="177">
        <f t="shared" si="0"/>
        <v>9.5652173913043481E-2</v>
      </c>
      <c r="H19" s="178">
        <f t="shared" si="0"/>
        <v>0.10694183864915573</v>
      </c>
      <c r="I19" s="176">
        <f t="shared" si="0"/>
        <v>0.10096153846153846</v>
      </c>
      <c r="J19" s="177">
        <f t="shared" si="0"/>
        <v>6.9767441860465115E-2</v>
      </c>
      <c r="K19" s="178">
        <f t="shared" si="0"/>
        <v>9.5617529880478086E-2</v>
      </c>
      <c r="L19" s="179">
        <f t="shared" si="0"/>
        <v>8.0536912751677847E-2</v>
      </c>
      <c r="M19" s="180">
        <f t="shared" si="0"/>
        <v>0.14285714285714285</v>
      </c>
      <c r="N19" s="181">
        <f t="shared" si="0"/>
        <v>9.4240837696335081E-2</v>
      </c>
      <c r="O19" s="179">
        <f t="shared" si="0"/>
        <v>0.14513556618819776</v>
      </c>
      <c r="P19" s="180">
        <f t="shared" si="0"/>
        <v>0.12328767123287671</v>
      </c>
      <c r="Q19" s="181">
        <f t="shared" si="0"/>
        <v>0.14285714285714285</v>
      </c>
      <c r="R19" s="179">
        <f t="shared" si="0"/>
        <v>0.1402439024390244</v>
      </c>
      <c r="S19" s="180">
        <f t="shared" si="0"/>
        <v>0.14814814814814814</v>
      </c>
      <c r="T19" s="181">
        <f t="shared" si="0"/>
        <v>0.14136125654450263</v>
      </c>
      <c r="U19" s="179">
        <f t="shared" si="0"/>
        <v>0.14634146341463414</v>
      </c>
      <c r="V19" s="180">
        <f t="shared" si="0"/>
        <v>3.0769230769230771E-2</v>
      </c>
      <c r="W19" s="181">
        <f t="shared" si="0"/>
        <v>0.11353711790393013</v>
      </c>
      <c r="X19" s="179">
        <f t="shared" si="0"/>
        <v>0.1210387323943662</v>
      </c>
      <c r="Y19" s="180">
        <f t="shared" si="0"/>
        <v>9.6514745308310987E-2</v>
      </c>
      <c r="Z19" s="181">
        <f t="shared" si="0"/>
        <v>0.11758034026465028</v>
      </c>
    </row>
    <row r="20" spans="1:26" ht="31.15" customHeight="1" x14ac:dyDescent="0.25">
      <c r="A20" s="395" t="s">
        <v>50</v>
      </c>
      <c r="B20" s="182" t="s">
        <v>12</v>
      </c>
      <c r="C20" s="183">
        <v>0</v>
      </c>
      <c r="D20" s="184">
        <v>1</v>
      </c>
      <c r="E20" s="185">
        <f t="shared" ref="E20" si="57">C20+D20</f>
        <v>1</v>
      </c>
      <c r="F20" s="183">
        <v>62</v>
      </c>
      <c r="G20" s="184">
        <v>5</v>
      </c>
      <c r="H20" s="186">
        <f t="shared" ref="H20" si="58">F20+G20</f>
        <v>67</v>
      </c>
      <c r="I20" s="183">
        <v>14</v>
      </c>
      <c r="J20" s="184">
        <v>2</v>
      </c>
      <c r="K20" s="186">
        <f t="shared" ref="K20" si="59">I20+J20</f>
        <v>16</v>
      </c>
      <c r="L20" s="187">
        <v>10</v>
      </c>
      <c r="M20" s="188">
        <v>3</v>
      </c>
      <c r="N20" s="189">
        <f t="shared" ref="N20" si="60">L20+M20</f>
        <v>13</v>
      </c>
      <c r="O20" s="187">
        <v>31</v>
      </c>
      <c r="P20" s="188">
        <v>3</v>
      </c>
      <c r="Q20" s="189">
        <f t="shared" ref="Q20" si="61">O20+P20</f>
        <v>34</v>
      </c>
      <c r="R20" s="187">
        <v>10</v>
      </c>
      <c r="S20" s="188">
        <v>2</v>
      </c>
      <c r="T20" s="189">
        <f t="shared" ref="T20" si="62">R20+S20</f>
        <v>12</v>
      </c>
      <c r="U20" s="187">
        <v>19</v>
      </c>
      <c r="V20" s="188">
        <v>3</v>
      </c>
      <c r="W20" s="189">
        <f t="shared" ref="W20" si="63">U20+V20</f>
        <v>22</v>
      </c>
      <c r="X20" s="187">
        <f t="shared" ref="X20:Y20" si="64">+C20+F20+I20+L20+O20+R20+U20</f>
        <v>146</v>
      </c>
      <c r="Y20" s="188">
        <f t="shared" si="64"/>
        <v>19</v>
      </c>
      <c r="Z20" s="189">
        <f t="shared" ref="Z20" si="65">X20+Y20</f>
        <v>165</v>
      </c>
    </row>
    <row r="21" spans="1:26" ht="31.5" customHeight="1" x14ac:dyDescent="0.25">
      <c r="A21" s="395"/>
      <c r="B21" s="175" t="s">
        <v>13</v>
      </c>
      <c r="C21" s="176">
        <f t="shared" ref="C21:D21" si="66">C20/C$28</f>
        <v>0</v>
      </c>
      <c r="D21" s="177">
        <f t="shared" si="66"/>
        <v>0.125</v>
      </c>
      <c r="E21" s="178">
        <f t="shared" si="0"/>
        <v>5.8823529411764705E-2</v>
      </c>
      <c r="F21" s="176">
        <f t="shared" si="0"/>
        <v>6.5194532071503677E-2</v>
      </c>
      <c r="G21" s="177">
        <f t="shared" si="0"/>
        <v>4.3478260869565216E-2</v>
      </c>
      <c r="H21" s="178">
        <f t="shared" si="0"/>
        <v>6.2851782363977482E-2</v>
      </c>
      <c r="I21" s="176">
        <f t="shared" si="0"/>
        <v>6.7307692307692304E-2</v>
      </c>
      <c r="J21" s="177">
        <f t="shared" si="0"/>
        <v>4.6511627906976744E-2</v>
      </c>
      <c r="K21" s="178">
        <f t="shared" si="0"/>
        <v>6.3745019920318724E-2</v>
      </c>
      <c r="L21" s="179">
        <f t="shared" si="0"/>
        <v>6.7114093959731544E-2</v>
      </c>
      <c r="M21" s="180">
        <f t="shared" si="0"/>
        <v>7.1428571428571425E-2</v>
      </c>
      <c r="N21" s="181">
        <f t="shared" si="0"/>
        <v>6.8062827225130892E-2</v>
      </c>
      <c r="O21" s="179">
        <f t="shared" si="0"/>
        <v>4.9441786283891544E-2</v>
      </c>
      <c r="P21" s="180">
        <f t="shared" si="0"/>
        <v>4.1095890410958902E-2</v>
      </c>
      <c r="Q21" s="181">
        <f t="shared" si="0"/>
        <v>4.8571428571428571E-2</v>
      </c>
      <c r="R21" s="179">
        <f t="shared" si="0"/>
        <v>6.097560975609756E-2</v>
      </c>
      <c r="S21" s="180">
        <f t="shared" si="0"/>
        <v>7.407407407407407E-2</v>
      </c>
      <c r="T21" s="181">
        <f t="shared" si="0"/>
        <v>6.2827225130890049E-2</v>
      </c>
      <c r="U21" s="179">
        <f t="shared" si="0"/>
        <v>0.11585365853658537</v>
      </c>
      <c r="V21" s="180">
        <f t="shared" si="0"/>
        <v>4.6153846153846156E-2</v>
      </c>
      <c r="W21" s="181">
        <f t="shared" si="0"/>
        <v>9.606986899563319E-2</v>
      </c>
      <c r="X21" s="179">
        <f t="shared" si="0"/>
        <v>6.4260563380281688E-2</v>
      </c>
      <c r="Y21" s="180">
        <f t="shared" si="0"/>
        <v>5.0938337801608578E-2</v>
      </c>
      <c r="Z21" s="181">
        <f t="shared" si="0"/>
        <v>6.2381852551984876E-2</v>
      </c>
    </row>
    <row r="22" spans="1:26" ht="31.5" customHeight="1" x14ac:dyDescent="0.25">
      <c r="A22" s="395" t="s">
        <v>51</v>
      </c>
      <c r="B22" s="182" t="s">
        <v>12</v>
      </c>
      <c r="C22" s="183">
        <v>1</v>
      </c>
      <c r="D22" s="184">
        <v>0</v>
      </c>
      <c r="E22" s="185">
        <f t="shared" ref="E22" si="67">C22+D22</f>
        <v>1</v>
      </c>
      <c r="F22" s="183">
        <v>36</v>
      </c>
      <c r="G22" s="184">
        <v>8</v>
      </c>
      <c r="H22" s="186">
        <f t="shared" ref="H22" si="68">F22+G22</f>
        <v>44</v>
      </c>
      <c r="I22" s="183">
        <v>2</v>
      </c>
      <c r="J22" s="184">
        <v>2</v>
      </c>
      <c r="K22" s="186">
        <f t="shared" ref="K22" si="69">I22+J22</f>
        <v>4</v>
      </c>
      <c r="L22" s="187">
        <v>16</v>
      </c>
      <c r="M22" s="188">
        <v>4</v>
      </c>
      <c r="N22" s="189">
        <f t="shared" ref="N22" si="70">L22+M22</f>
        <v>20</v>
      </c>
      <c r="O22" s="187">
        <v>26</v>
      </c>
      <c r="P22" s="188">
        <v>6</v>
      </c>
      <c r="Q22" s="189">
        <f t="shared" ref="Q22" si="71">O22+P22</f>
        <v>32</v>
      </c>
      <c r="R22" s="187">
        <v>10</v>
      </c>
      <c r="S22" s="188">
        <v>3</v>
      </c>
      <c r="T22" s="189">
        <f t="shared" ref="T22" si="72">R22+S22</f>
        <v>13</v>
      </c>
      <c r="U22" s="187">
        <v>8</v>
      </c>
      <c r="V22" s="188">
        <v>0</v>
      </c>
      <c r="W22" s="189">
        <f t="shared" ref="W22" si="73">U22+V22</f>
        <v>8</v>
      </c>
      <c r="X22" s="187">
        <f t="shared" ref="X22:Y22" si="74">+C22+F22+I22+L22+O22+R22+U22</f>
        <v>99</v>
      </c>
      <c r="Y22" s="188">
        <f t="shared" si="74"/>
        <v>23</v>
      </c>
      <c r="Z22" s="189">
        <f t="shared" ref="Z22" si="75">X22+Y22</f>
        <v>122</v>
      </c>
    </row>
    <row r="23" spans="1:26" ht="31.15" customHeight="1" x14ac:dyDescent="0.25">
      <c r="A23" s="395"/>
      <c r="B23" s="175" t="s">
        <v>13</v>
      </c>
      <c r="C23" s="176">
        <f t="shared" ref="C23:Z29" si="76">C22/C$28</f>
        <v>0.1111111111111111</v>
      </c>
      <c r="D23" s="177">
        <f t="shared" si="76"/>
        <v>0</v>
      </c>
      <c r="E23" s="178">
        <f t="shared" si="76"/>
        <v>5.8823529411764705E-2</v>
      </c>
      <c r="F23" s="176">
        <f t="shared" si="76"/>
        <v>3.7854889589905363E-2</v>
      </c>
      <c r="G23" s="177">
        <f t="shared" si="76"/>
        <v>6.9565217391304349E-2</v>
      </c>
      <c r="H23" s="178">
        <f t="shared" si="76"/>
        <v>4.1275797373358347E-2</v>
      </c>
      <c r="I23" s="176">
        <f t="shared" si="76"/>
        <v>9.6153846153846159E-3</v>
      </c>
      <c r="J23" s="177">
        <f t="shared" si="76"/>
        <v>4.6511627906976744E-2</v>
      </c>
      <c r="K23" s="178">
        <f t="shared" si="76"/>
        <v>1.5936254980079681E-2</v>
      </c>
      <c r="L23" s="179">
        <f t="shared" si="76"/>
        <v>0.10738255033557047</v>
      </c>
      <c r="M23" s="180">
        <f t="shared" si="76"/>
        <v>9.5238095238095233E-2</v>
      </c>
      <c r="N23" s="181">
        <f t="shared" si="76"/>
        <v>0.10471204188481675</v>
      </c>
      <c r="O23" s="179">
        <f t="shared" si="76"/>
        <v>4.1467304625199361E-2</v>
      </c>
      <c r="P23" s="180">
        <f t="shared" si="76"/>
        <v>8.2191780821917804E-2</v>
      </c>
      <c r="Q23" s="181">
        <f t="shared" si="76"/>
        <v>4.5714285714285714E-2</v>
      </c>
      <c r="R23" s="179">
        <f t="shared" si="76"/>
        <v>6.097560975609756E-2</v>
      </c>
      <c r="S23" s="180">
        <f t="shared" si="76"/>
        <v>0.1111111111111111</v>
      </c>
      <c r="T23" s="181">
        <f t="shared" si="76"/>
        <v>6.8062827225130892E-2</v>
      </c>
      <c r="U23" s="179">
        <f t="shared" si="76"/>
        <v>4.878048780487805E-2</v>
      </c>
      <c r="V23" s="180">
        <f t="shared" si="76"/>
        <v>0</v>
      </c>
      <c r="W23" s="181">
        <f t="shared" si="76"/>
        <v>3.4934497816593885E-2</v>
      </c>
      <c r="X23" s="179">
        <f t="shared" si="76"/>
        <v>4.3573943661971828E-2</v>
      </c>
      <c r="Y23" s="180">
        <f t="shared" si="76"/>
        <v>6.1662198391420911E-2</v>
      </c>
      <c r="Z23" s="181">
        <f t="shared" si="76"/>
        <v>4.6124763705103967E-2</v>
      </c>
    </row>
    <row r="24" spans="1:26" ht="31.5" customHeight="1" x14ac:dyDescent="0.25">
      <c r="A24" s="395" t="s">
        <v>52</v>
      </c>
      <c r="B24" s="182" t="s">
        <v>12</v>
      </c>
      <c r="C24" s="183">
        <v>1</v>
      </c>
      <c r="D24" s="184">
        <v>0</v>
      </c>
      <c r="E24" s="185">
        <f t="shared" ref="E24" si="77">C24+D24</f>
        <v>1</v>
      </c>
      <c r="F24" s="183">
        <v>22</v>
      </c>
      <c r="G24" s="184">
        <v>10</v>
      </c>
      <c r="H24" s="186">
        <f t="shared" ref="H24" si="78">F24+G24</f>
        <v>32</v>
      </c>
      <c r="I24" s="183">
        <v>6</v>
      </c>
      <c r="J24" s="184">
        <v>0</v>
      </c>
      <c r="K24" s="186">
        <f t="shared" ref="K24" si="79">I24+J24</f>
        <v>6</v>
      </c>
      <c r="L24" s="187">
        <v>4</v>
      </c>
      <c r="M24" s="188">
        <v>2</v>
      </c>
      <c r="N24" s="189">
        <f t="shared" ref="N24" si="80">L24+M24</f>
        <v>6</v>
      </c>
      <c r="O24" s="187">
        <v>11</v>
      </c>
      <c r="P24" s="188">
        <v>5</v>
      </c>
      <c r="Q24" s="189">
        <f t="shared" ref="Q24" si="81">O24+P24</f>
        <v>16</v>
      </c>
      <c r="R24" s="187">
        <v>7</v>
      </c>
      <c r="S24" s="188">
        <v>0</v>
      </c>
      <c r="T24" s="189">
        <f t="shared" ref="T24" si="82">R24+S24</f>
        <v>7</v>
      </c>
      <c r="U24" s="187">
        <v>4</v>
      </c>
      <c r="V24" s="188">
        <v>1</v>
      </c>
      <c r="W24" s="189">
        <f t="shared" ref="W24" si="83">U24+V24</f>
        <v>5</v>
      </c>
      <c r="X24" s="187">
        <f t="shared" ref="X24:Y24" si="84">+C24+F24+I24+L24+O24+R24+U24</f>
        <v>55</v>
      </c>
      <c r="Y24" s="188">
        <f t="shared" si="84"/>
        <v>18</v>
      </c>
      <c r="Z24" s="189">
        <f t="shared" ref="Z24" si="85">X24+Y24</f>
        <v>73</v>
      </c>
    </row>
    <row r="25" spans="1:26" ht="31.5" customHeight="1" x14ac:dyDescent="0.25">
      <c r="A25" s="395"/>
      <c r="B25" s="175" t="s">
        <v>13</v>
      </c>
      <c r="C25" s="176">
        <f t="shared" ref="C25:H25" si="86">C24/C$28</f>
        <v>0.1111111111111111</v>
      </c>
      <c r="D25" s="177">
        <f t="shared" si="86"/>
        <v>0</v>
      </c>
      <c r="E25" s="178">
        <f t="shared" si="86"/>
        <v>5.8823529411764705E-2</v>
      </c>
      <c r="F25" s="176">
        <f t="shared" si="86"/>
        <v>2.3133543638275498E-2</v>
      </c>
      <c r="G25" s="177">
        <f t="shared" si="86"/>
        <v>8.6956521739130432E-2</v>
      </c>
      <c r="H25" s="178">
        <f t="shared" si="86"/>
        <v>3.0018761726078799E-2</v>
      </c>
      <c r="I25" s="176">
        <f t="shared" si="76"/>
        <v>2.8846153846153848E-2</v>
      </c>
      <c r="J25" s="177">
        <f t="shared" si="76"/>
        <v>0</v>
      </c>
      <c r="K25" s="178">
        <f t="shared" si="76"/>
        <v>2.3904382470119521E-2</v>
      </c>
      <c r="L25" s="179">
        <f t="shared" si="76"/>
        <v>2.6845637583892617E-2</v>
      </c>
      <c r="M25" s="180">
        <f t="shared" si="76"/>
        <v>4.7619047619047616E-2</v>
      </c>
      <c r="N25" s="181">
        <f t="shared" si="76"/>
        <v>3.1413612565445025E-2</v>
      </c>
      <c r="O25" s="179">
        <f t="shared" si="76"/>
        <v>1.7543859649122806E-2</v>
      </c>
      <c r="P25" s="180">
        <f t="shared" si="76"/>
        <v>6.8493150684931503E-2</v>
      </c>
      <c r="Q25" s="181">
        <f t="shared" si="76"/>
        <v>2.2857142857142857E-2</v>
      </c>
      <c r="R25" s="179">
        <f t="shared" si="76"/>
        <v>4.2682926829268296E-2</v>
      </c>
      <c r="S25" s="180">
        <f t="shared" si="76"/>
        <v>0</v>
      </c>
      <c r="T25" s="181">
        <f t="shared" si="76"/>
        <v>3.6649214659685861E-2</v>
      </c>
      <c r="U25" s="179">
        <f t="shared" si="76"/>
        <v>2.4390243902439025E-2</v>
      </c>
      <c r="V25" s="180">
        <f t="shared" si="76"/>
        <v>1.5384615384615385E-2</v>
      </c>
      <c r="W25" s="181">
        <f t="shared" si="76"/>
        <v>2.1834061135371178E-2</v>
      </c>
      <c r="X25" s="179">
        <f t="shared" si="76"/>
        <v>2.4207746478873238E-2</v>
      </c>
      <c r="Y25" s="180">
        <f t="shared" si="76"/>
        <v>4.8257372654155493E-2</v>
      </c>
      <c r="Z25" s="181">
        <f t="shared" si="76"/>
        <v>2.7599243856332702E-2</v>
      </c>
    </row>
    <row r="26" spans="1:26" ht="31.5" customHeight="1" x14ac:dyDescent="0.25">
      <c r="A26" s="395" t="s">
        <v>53</v>
      </c>
      <c r="B26" s="182" t="s">
        <v>12</v>
      </c>
      <c r="C26" s="183">
        <v>2</v>
      </c>
      <c r="D26" s="184">
        <v>1</v>
      </c>
      <c r="E26" s="185">
        <f t="shared" ref="E26" si="87">C26+D26</f>
        <v>3</v>
      </c>
      <c r="F26" s="183">
        <v>30</v>
      </c>
      <c r="G26" s="184">
        <v>8</v>
      </c>
      <c r="H26" s="186">
        <f t="shared" ref="H26" si="88">F26+G26</f>
        <v>38</v>
      </c>
      <c r="I26" s="183">
        <v>1</v>
      </c>
      <c r="J26" s="184">
        <v>0</v>
      </c>
      <c r="K26" s="186">
        <f t="shared" ref="K26" si="89">I26+J26</f>
        <v>1</v>
      </c>
      <c r="L26" s="187">
        <v>3</v>
      </c>
      <c r="M26" s="188">
        <v>1</v>
      </c>
      <c r="N26" s="189">
        <f t="shared" ref="N26" si="90">L26+M26</f>
        <v>4</v>
      </c>
      <c r="O26" s="187">
        <v>9</v>
      </c>
      <c r="P26" s="188">
        <v>0</v>
      </c>
      <c r="Q26" s="189">
        <f t="shared" ref="Q26" si="91">O26+P26</f>
        <v>9</v>
      </c>
      <c r="R26" s="187">
        <v>1</v>
      </c>
      <c r="S26" s="188">
        <v>0</v>
      </c>
      <c r="T26" s="189">
        <f t="shared" ref="T26" si="92">R26+S26</f>
        <v>1</v>
      </c>
      <c r="U26" s="187">
        <v>6</v>
      </c>
      <c r="V26" s="188">
        <v>3</v>
      </c>
      <c r="W26" s="189">
        <f t="shared" ref="W26" si="93">U26+V26</f>
        <v>9</v>
      </c>
      <c r="X26" s="187">
        <f t="shared" ref="X26:Y26" si="94">+C26+F26+I26+L26+O26+R26+U26</f>
        <v>52</v>
      </c>
      <c r="Y26" s="188">
        <f t="shared" si="94"/>
        <v>13</v>
      </c>
      <c r="Z26" s="189">
        <f t="shared" ref="Z26" si="95">X26+Y26</f>
        <v>65</v>
      </c>
    </row>
    <row r="27" spans="1:26" ht="31.5" customHeight="1" thickBot="1" x14ac:dyDescent="0.3">
      <c r="A27" s="396"/>
      <c r="B27" s="190" t="s">
        <v>13</v>
      </c>
      <c r="C27" s="191">
        <f t="shared" ref="C27:H27" si="96">C26/C$28</f>
        <v>0.22222222222222221</v>
      </c>
      <c r="D27" s="192">
        <f t="shared" si="96"/>
        <v>0.125</v>
      </c>
      <c r="E27" s="193">
        <f t="shared" si="96"/>
        <v>0.17647058823529413</v>
      </c>
      <c r="F27" s="191">
        <f t="shared" si="96"/>
        <v>3.1545741324921134E-2</v>
      </c>
      <c r="G27" s="192">
        <f t="shared" si="96"/>
        <v>6.9565217391304349E-2</v>
      </c>
      <c r="H27" s="193">
        <f t="shared" si="96"/>
        <v>3.5647279549718573E-2</v>
      </c>
      <c r="I27" s="176">
        <f t="shared" si="76"/>
        <v>4.807692307692308E-3</v>
      </c>
      <c r="J27" s="177">
        <f t="shared" si="76"/>
        <v>0</v>
      </c>
      <c r="K27" s="178">
        <f t="shared" si="76"/>
        <v>3.9840637450199202E-3</v>
      </c>
      <c r="L27" s="194">
        <f t="shared" si="76"/>
        <v>2.0134228187919462E-2</v>
      </c>
      <c r="M27" s="195">
        <f t="shared" si="76"/>
        <v>2.3809523809523808E-2</v>
      </c>
      <c r="N27" s="196">
        <f t="shared" si="76"/>
        <v>2.0942408376963352E-2</v>
      </c>
      <c r="O27" s="194">
        <f t="shared" si="76"/>
        <v>1.4354066985645933E-2</v>
      </c>
      <c r="P27" s="195">
        <f t="shared" si="76"/>
        <v>0</v>
      </c>
      <c r="Q27" s="196">
        <f t="shared" si="76"/>
        <v>1.2857142857142857E-2</v>
      </c>
      <c r="R27" s="194">
        <f t="shared" si="76"/>
        <v>6.0975609756097563E-3</v>
      </c>
      <c r="S27" s="195">
        <f t="shared" si="76"/>
        <v>0</v>
      </c>
      <c r="T27" s="196">
        <f t="shared" si="76"/>
        <v>5.235602094240838E-3</v>
      </c>
      <c r="U27" s="194">
        <f t="shared" si="76"/>
        <v>3.6585365853658534E-2</v>
      </c>
      <c r="V27" s="195">
        <f t="shared" si="76"/>
        <v>4.6153846153846156E-2</v>
      </c>
      <c r="W27" s="196">
        <f t="shared" si="76"/>
        <v>3.9301310043668124E-2</v>
      </c>
      <c r="X27" s="194">
        <f t="shared" si="76"/>
        <v>2.2887323943661973E-2</v>
      </c>
      <c r="Y27" s="195">
        <f t="shared" si="76"/>
        <v>3.4852546916890083E-2</v>
      </c>
      <c r="Z27" s="196">
        <f t="shared" si="76"/>
        <v>2.4574669187145556E-2</v>
      </c>
    </row>
    <row r="28" spans="1:26" ht="31.5" customHeight="1" x14ac:dyDescent="0.25">
      <c r="A28" s="397" t="s">
        <v>54</v>
      </c>
      <c r="B28" s="167" t="s">
        <v>12</v>
      </c>
      <c r="C28" s="197">
        <f t="shared" ref="C28:T28" si="97">+C6+C8+C10+C12+C14+C16+C18+C20+C22+C24+C26</f>
        <v>9</v>
      </c>
      <c r="D28" s="198">
        <f t="shared" si="97"/>
        <v>8</v>
      </c>
      <c r="E28" s="199">
        <f t="shared" si="97"/>
        <v>17</v>
      </c>
      <c r="F28" s="200">
        <f t="shared" si="97"/>
        <v>951</v>
      </c>
      <c r="G28" s="201">
        <f t="shared" si="97"/>
        <v>115</v>
      </c>
      <c r="H28" s="199">
        <f t="shared" si="97"/>
        <v>1066</v>
      </c>
      <c r="I28" s="200">
        <f t="shared" si="97"/>
        <v>208</v>
      </c>
      <c r="J28" s="201">
        <f t="shared" si="97"/>
        <v>43</v>
      </c>
      <c r="K28" s="199">
        <f t="shared" si="97"/>
        <v>251</v>
      </c>
      <c r="L28" s="202">
        <f t="shared" si="97"/>
        <v>149</v>
      </c>
      <c r="M28" s="203">
        <f t="shared" si="97"/>
        <v>42</v>
      </c>
      <c r="N28" s="204">
        <f t="shared" si="97"/>
        <v>191</v>
      </c>
      <c r="O28" s="202">
        <f t="shared" si="97"/>
        <v>627</v>
      </c>
      <c r="P28" s="203">
        <f t="shared" si="97"/>
        <v>73</v>
      </c>
      <c r="Q28" s="204">
        <f t="shared" si="97"/>
        <v>700</v>
      </c>
      <c r="R28" s="202">
        <f t="shared" si="97"/>
        <v>164</v>
      </c>
      <c r="S28" s="203">
        <f t="shared" si="97"/>
        <v>27</v>
      </c>
      <c r="T28" s="204">
        <f t="shared" si="97"/>
        <v>191</v>
      </c>
      <c r="U28" s="202">
        <f>+U6+U8+U10+U12+U14+U16+U18+U20+U22+U24+U26</f>
        <v>164</v>
      </c>
      <c r="V28" s="203">
        <f>+V6+V8+V10+V12+V14+V16+V18+V20+V22+V24+V26</f>
        <v>65</v>
      </c>
      <c r="W28" s="204">
        <f>+W6+W8+W10+W12+W14+W16+W18+W20+W22+W24+W26</f>
        <v>229</v>
      </c>
      <c r="X28" s="202">
        <f t="shared" ref="X28:Z28" si="98">+C28+F28+I28+L28+O28+R28+U28</f>
        <v>2272</v>
      </c>
      <c r="Y28" s="203">
        <f t="shared" si="98"/>
        <v>373</v>
      </c>
      <c r="Z28" s="204">
        <f t="shared" si="98"/>
        <v>2645</v>
      </c>
    </row>
    <row r="29" spans="1:26" ht="31.5" customHeight="1" thickBot="1" x14ac:dyDescent="0.3">
      <c r="A29" s="398"/>
      <c r="B29" s="205" t="s">
        <v>13</v>
      </c>
      <c r="C29" s="206">
        <f t="shared" ref="C29:H29" si="99">C28/C$28</f>
        <v>1</v>
      </c>
      <c r="D29" s="207">
        <f t="shared" si="99"/>
        <v>1</v>
      </c>
      <c r="E29" s="208">
        <f t="shared" si="99"/>
        <v>1</v>
      </c>
      <c r="F29" s="206">
        <f t="shared" si="99"/>
        <v>1</v>
      </c>
      <c r="G29" s="207">
        <f t="shared" si="99"/>
        <v>1</v>
      </c>
      <c r="H29" s="208">
        <f t="shared" si="99"/>
        <v>1</v>
      </c>
      <c r="I29" s="206">
        <f t="shared" si="76"/>
        <v>1</v>
      </c>
      <c r="J29" s="207">
        <f t="shared" si="76"/>
        <v>1</v>
      </c>
      <c r="K29" s="208">
        <f t="shared" si="76"/>
        <v>1</v>
      </c>
      <c r="L29" s="209">
        <f t="shared" si="76"/>
        <v>1</v>
      </c>
      <c r="M29" s="210">
        <f t="shared" si="76"/>
        <v>1</v>
      </c>
      <c r="N29" s="211">
        <f t="shared" si="76"/>
        <v>1</v>
      </c>
      <c r="O29" s="209">
        <f t="shared" si="76"/>
        <v>1</v>
      </c>
      <c r="P29" s="210">
        <f t="shared" si="76"/>
        <v>1</v>
      </c>
      <c r="Q29" s="211">
        <f t="shared" si="76"/>
        <v>1</v>
      </c>
      <c r="R29" s="209">
        <f t="shared" si="76"/>
        <v>1</v>
      </c>
      <c r="S29" s="210">
        <f t="shared" si="76"/>
        <v>1</v>
      </c>
      <c r="T29" s="211">
        <f t="shared" si="76"/>
        <v>1</v>
      </c>
      <c r="U29" s="209">
        <f t="shared" si="76"/>
        <v>1</v>
      </c>
      <c r="V29" s="210">
        <f t="shared" si="76"/>
        <v>1</v>
      </c>
      <c r="W29" s="211">
        <f t="shared" si="76"/>
        <v>1</v>
      </c>
      <c r="X29" s="209">
        <f t="shared" si="76"/>
        <v>1</v>
      </c>
      <c r="Y29" s="210">
        <f t="shared" si="76"/>
        <v>1</v>
      </c>
      <c r="Z29" s="211">
        <f t="shared" si="76"/>
        <v>1</v>
      </c>
    </row>
    <row r="30" spans="1:26" ht="31.5" customHeight="1" thickBot="1" x14ac:dyDescent="0.3">
      <c r="A30" s="334"/>
      <c r="B30" s="133"/>
      <c r="C30" s="212"/>
      <c r="D30" s="212"/>
      <c r="E30" s="212"/>
      <c r="F30" s="212"/>
      <c r="G30" s="212"/>
      <c r="H30" s="212"/>
      <c r="I30" s="212"/>
      <c r="J30" s="212"/>
      <c r="K30" s="212"/>
      <c r="L30" s="212"/>
      <c r="M30" s="212"/>
      <c r="N30" s="212"/>
      <c r="O30" s="212"/>
      <c r="P30" s="212"/>
      <c r="Q30" s="212"/>
      <c r="R30" s="212"/>
      <c r="S30" s="212"/>
      <c r="T30" s="212"/>
      <c r="U30" s="212"/>
      <c r="V30" s="212"/>
      <c r="W30" s="212"/>
      <c r="X30" s="212"/>
      <c r="Y30" s="212"/>
      <c r="Z30" s="212"/>
    </row>
    <row r="31" spans="1:26" ht="42" customHeight="1" x14ac:dyDescent="0.25">
      <c r="A31" s="213" t="s">
        <v>55</v>
      </c>
      <c r="B31" s="170" t="s">
        <v>20</v>
      </c>
      <c r="C31" s="168">
        <v>0</v>
      </c>
      <c r="D31" s="169">
        <v>0</v>
      </c>
      <c r="E31" s="170">
        <f t="shared" ref="E31" si="100">C31+D31</f>
        <v>0</v>
      </c>
      <c r="F31" s="168">
        <v>28</v>
      </c>
      <c r="G31" s="169">
        <v>1</v>
      </c>
      <c r="H31" s="170">
        <f t="shared" ref="H31" si="101">F31+G31</f>
        <v>29</v>
      </c>
      <c r="I31" s="168">
        <v>5</v>
      </c>
      <c r="J31" s="169">
        <v>0</v>
      </c>
      <c r="K31" s="170">
        <f t="shared" ref="K31" si="102">I31+J31</f>
        <v>5</v>
      </c>
      <c r="L31" s="168">
        <v>0</v>
      </c>
      <c r="M31" s="169">
        <v>0</v>
      </c>
      <c r="N31" s="170">
        <f t="shared" ref="N31" si="103">L31+M31</f>
        <v>0</v>
      </c>
      <c r="O31" s="168">
        <v>28</v>
      </c>
      <c r="P31" s="169">
        <v>2</v>
      </c>
      <c r="Q31" s="170">
        <f t="shared" ref="Q31" si="104">O31+P31</f>
        <v>30</v>
      </c>
      <c r="R31" s="168">
        <v>0</v>
      </c>
      <c r="S31" s="169">
        <v>0</v>
      </c>
      <c r="T31" s="170">
        <f t="shared" ref="T31" si="105">R31+S31</f>
        <v>0</v>
      </c>
      <c r="U31" s="168">
        <v>10</v>
      </c>
      <c r="V31" s="169">
        <v>9</v>
      </c>
      <c r="W31" s="170">
        <f t="shared" ref="W31" si="106">U31+V31</f>
        <v>19</v>
      </c>
      <c r="X31" s="168">
        <f>+C31+F31+I31+L31+O31+R31+U31</f>
        <v>71</v>
      </c>
      <c r="Y31" s="169">
        <f>+D31+G31+J31+M31+P31+S31+V31</f>
        <v>12</v>
      </c>
      <c r="Z31" s="170">
        <f t="shared" ref="Z31" si="107">X31+Y31</f>
        <v>83</v>
      </c>
    </row>
    <row r="32" spans="1:26" ht="43.5" customHeight="1" thickBot="1" x14ac:dyDescent="0.3">
      <c r="A32" s="214" t="s">
        <v>56</v>
      </c>
      <c r="B32" s="215" t="s">
        <v>20</v>
      </c>
      <c r="C32" s="399">
        <f>+C33-(E31+E28)</f>
        <v>1288</v>
      </c>
      <c r="D32" s="385"/>
      <c r="E32" s="385"/>
      <c r="F32" s="385">
        <f t="shared" ref="F32" si="108">F33-(H28+H31)</f>
        <v>131</v>
      </c>
      <c r="G32" s="385"/>
      <c r="H32" s="385"/>
      <c r="I32" s="385">
        <f t="shared" ref="I32" si="109">I33-(K28+K31)</f>
        <v>0</v>
      </c>
      <c r="J32" s="385"/>
      <c r="K32" s="385"/>
      <c r="L32" s="385">
        <f t="shared" ref="L32" si="110">L33-(N28+N31)</f>
        <v>241</v>
      </c>
      <c r="M32" s="385"/>
      <c r="N32" s="385"/>
      <c r="O32" s="385">
        <f t="shared" ref="O32" si="111">O33-(Q28+Q31)</f>
        <v>7</v>
      </c>
      <c r="P32" s="385"/>
      <c r="Q32" s="385"/>
      <c r="R32" s="386">
        <f t="shared" ref="R32" si="112">R33-(T28+T31)</f>
        <v>0</v>
      </c>
      <c r="S32" s="386"/>
      <c r="T32" s="386"/>
      <c r="U32" s="385">
        <f t="shared" ref="U32" si="113">U33-(W28+W31)</f>
        <v>0</v>
      </c>
      <c r="V32" s="385"/>
      <c r="W32" s="385"/>
      <c r="X32" s="387">
        <f>+C32+F32+I32+L32+O32+R32+U32</f>
        <v>1667</v>
      </c>
      <c r="Y32" s="386"/>
      <c r="Z32" s="386"/>
    </row>
    <row r="33" spans="1:26" ht="51.75" customHeight="1" thickBot="1" x14ac:dyDescent="0.3">
      <c r="A33" s="216" t="s">
        <v>21</v>
      </c>
      <c r="B33" s="150" t="s">
        <v>20</v>
      </c>
      <c r="C33" s="388">
        <v>1305</v>
      </c>
      <c r="D33" s="389"/>
      <c r="E33" s="390"/>
      <c r="F33" s="388">
        <v>1226</v>
      </c>
      <c r="G33" s="389"/>
      <c r="H33" s="390"/>
      <c r="I33" s="388">
        <v>256</v>
      </c>
      <c r="J33" s="389"/>
      <c r="K33" s="390"/>
      <c r="L33" s="391">
        <v>432</v>
      </c>
      <c r="M33" s="391"/>
      <c r="N33" s="391"/>
      <c r="O33" s="391">
        <v>737</v>
      </c>
      <c r="P33" s="391"/>
      <c r="Q33" s="391"/>
      <c r="R33" s="391">
        <v>191</v>
      </c>
      <c r="S33" s="391"/>
      <c r="T33" s="391"/>
      <c r="U33" s="391">
        <v>248</v>
      </c>
      <c r="V33" s="391"/>
      <c r="W33" s="391"/>
      <c r="X33" s="392">
        <f>+U33+R33+O33+L33+I33+F33+C33</f>
        <v>4395</v>
      </c>
      <c r="Y33" s="393"/>
      <c r="Z33" s="394"/>
    </row>
    <row r="34" spans="1:26" ht="30.6" customHeight="1" thickBot="1" x14ac:dyDescent="0.3">
      <c r="A34" s="217"/>
      <c r="B34" s="218"/>
      <c r="C34" s="219"/>
      <c r="D34" s="219"/>
      <c r="E34" s="219"/>
      <c r="F34" s="219"/>
      <c r="G34" s="219"/>
      <c r="H34" s="219"/>
      <c r="I34" s="219"/>
      <c r="J34" s="219"/>
      <c r="K34" s="219"/>
      <c r="L34" s="219"/>
      <c r="M34" s="219"/>
      <c r="N34" s="219"/>
      <c r="O34" s="219"/>
      <c r="P34" s="219"/>
      <c r="Q34" s="219"/>
      <c r="R34" s="219"/>
      <c r="S34" s="219"/>
      <c r="T34" s="219"/>
      <c r="U34" s="219"/>
      <c r="V34" s="219"/>
      <c r="W34" s="219"/>
      <c r="X34" s="219"/>
      <c r="Y34" s="219"/>
      <c r="Z34" s="219"/>
    </row>
    <row r="35" spans="1:26" ht="36.75" customHeight="1" x14ac:dyDescent="0.25">
      <c r="A35" s="383" t="s">
        <v>22</v>
      </c>
      <c r="B35" s="384"/>
      <c r="C35" s="384"/>
      <c r="D35" s="384"/>
      <c r="E35" s="384"/>
      <c r="F35" s="381"/>
      <c r="G35" s="381"/>
      <c r="H35" s="381"/>
      <c r="I35" s="381"/>
      <c r="J35" s="381"/>
      <c r="K35" s="381"/>
      <c r="L35" s="381"/>
      <c r="M35" s="381"/>
      <c r="N35" s="381"/>
      <c r="O35" s="381"/>
      <c r="P35" s="381"/>
      <c r="Q35" s="381"/>
      <c r="R35" s="381"/>
      <c r="S35" s="381"/>
      <c r="T35" s="381"/>
      <c r="U35" s="381"/>
      <c r="V35" s="381"/>
      <c r="W35" s="381"/>
      <c r="X35" s="381"/>
      <c r="Y35" s="381"/>
      <c r="Z35" s="382"/>
    </row>
    <row r="36" spans="1:26" ht="47.25" customHeight="1" x14ac:dyDescent="0.25">
      <c r="A36" s="369" t="s">
        <v>23</v>
      </c>
      <c r="B36" s="370"/>
      <c r="C36" s="378">
        <v>1</v>
      </c>
      <c r="D36" s="379"/>
      <c r="E36" s="380"/>
      <c r="F36" s="378">
        <v>3</v>
      </c>
      <c r="G36" s="379"/>
      <c r="H36" s="380"/>
      <c r="I36" s="378">
        <v>2</v>
      </c>
      <c r="J36" s="379">
        <v>2</v>
      </c>
      <c r="K36" s="380">
        <v>2</v>
      </c>
      <c r="L36" s="378">
        <v>1</v>
      </c>
      <c r="M36" s="379">
        <v>2</v>
      </c>
      <c r="N36" s="380">
        <v>2</v>
      </c>
      <c r="O36" s="378">
        <v>1</v>
      </c>
      <c r="P36" s="379">
        <v>1</v>
      </c>
      <c r="Q36" s="380">
        <v>1</v>
      </c>
      <c r="R36" s="378">
        <v>1</v>
      </c>
      <c r="S36" s="379">
        <v>0</v>
      </c>
      <c r="T36" s="380">
        <v>0</v>
      </c>
      <c r="U36" s="378">
        <v>3</v>
      </c>
      <c r="V36" s="379">
        <v>3</v>
      </c>
      <c r="W36" s="380">
        <v>3</v>
      </c>
      <c r="X36" s="378">
        <f>C36+F36+I36+L36+O36+R36+U36</f>
        <v>12</v>
      </c>
      <c r="Y36" s="379">
        <f t="shared" ref="Y36:Z36" si="114">D36+G36+J36+M36+P36+S36+V36</f>
        <v>8</v>
      </c>
      <c r="Z36" s="380">
        <f t="shared" si="114"/>
        <v>8</v>
      </c>
    </row>
    <row r="37" spans="1:26" ht="47.25" customHeight="1" thickBot="1" x14ac:dyDescent="0.3">
      <c r="A37" s="371" t="s">
        <v>24</v>
      </c>
      <c r="B37" s="372"/>
      <c r="C37" s="373">
        <v>4</v>
      </c>
      <c r="D37" s="374"/>
      <c r="E37" s="375"/>
      <c r="F37" s="376">
        <v>8</v>
      </c>
      <c r="G37" s="374"/>
      <c r="H37" s="377"/>
      <c r="I37" s="376">
        <v>2</v>
      </c>
      <c r="J37" s="374"/>
      <c r="K37" s="377"/>
      <c r="L37" s="376">
        <v>2</v>
      </c>
      <c r="M37" s="374"/>
      <c r="N37" s="377"/>
      <c r="O37" s="376">
        <v>1</v>
      </c>
      <c r="P37" s="374"/>
      <c r="Q37" s="377"/>
      <c r="R37" s="376">
        <v>1</v>
      </c>
      <c r="S37" s="374"/>
      <c r="T37" s="377"/>
      <c r="U37" s="376">
        <v>3</v>
      </c>
      <c r="V37" s="374"/>
      <c r="W37" s="377"/>
      <c r="X37" s="374">
        <f>C37+F37+I37+L37+O37+R37+U37</f>
        <v>21</v>
      </c>
      <c r="Y37" s="374"/>
      <c r="Z37" s="377"/>
    </row>
    <row r="38" spans="1:26" x14ac:dyDescent="0.25">
      <c r="A38" s="107"/>
      <c r="B38" s="107"/>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row>
    <row r="39" spans="1:26" x14ac:dyDescent="0.25">
      <c r="A39" s="107" t="s">
        <v>25</v>
      </c>
      <c r="B39" s="107"/>
      <c r="C39" s="107"/>
      <c r="D39" s="107"/>
      <c r="E39" s="107"/>
      <c r="F39" s="107"/>
      <c r="G39" s="107"/>
      <c r="H39" s="107"/>
      <c r="I39" s="107"/>
      <c r="J39" s="107"/>
      <c r="K39" s="107"/>
      <c r="L39" s="107"/>
      <c r="M39" s="107"/>
      <c r="N39" s="107"/>
      <c r="O39" s="107"/>
      <c r="P39" s="107"/>
      <c r="Q39" s="107"/>
      <c r="R39" s="107"/>
      <c r="S39" s="107"/>
      <c r="T39" s="107"/>
      <c r="U39" s="107"/>
      <c r="V39" s="107"/>
      <c r="W39" s="107"/>
      <c r="X39" s="107"/>
      <c r="Y39" s="107"/>
      <c r="Z39" s="107"/>
    </row>
    <row r="40" spans="1:26" x14ac:dyDescent="0.25">
      <c r="A40" s="107"/>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row>
    <row r="41" spans="1:26" ht="340.5" customHeight="1" x14ac:dyDescent="0.25">
      <c r="A41" s="449" t="s">
        <v>145</v>
      </c>
      <c r="B41" s="449"/>
      <c r="C41" s="449"/>
      <c r="D41" s="449"/>
      <c r="E41" s="449"/>
      <c r="F41" s="449"/>
      <c r="G41" s="449"/>
      <c r="H41" s="449"/>
      <c r="I41" s="449"/>
      <c r="J41" s="449"/>
      <c r="K41" s="449"/>
      <c r="L41" s="449"/>
      <c r="M41" s="449"/>
      <c r="N41" s="449"/>
      <c r="O41" s="449"/>
      <c r="P41" s="449"/>
      <c r="Q41" s="449"/>
      <c r="R41" s="449"/>
      <c r="S41" s="449"/>
      <c r="T41" s="449"/>
      <c r="U41" s="449"/>
      <c r="V41" s="449"/>
      <c r="W41" s="449"/>
      <c r="X41" s="449"/>
      <c r="Y41" s="449"/>
      <c r="Z41" s="449"/>
    </row>
    <row r="42" spans="1:26" ht="54.75" customHeight="1" x14ac:dyDescent="0.25">
      <c r="A42" s="107"/>
      <c r="B42" s="107"/>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row>
  </sheetData>
  <mergeCells count="67">
    <mergeCell ref="U37:W37"/>
    <mergeCell ref="X37:Z37"/>
    <mergeCell ref="A41:Z41"/>
    <mergeCell ref="R36:T36"/>
    <mergeCell ref="U36:W36"/>
    <mergeCell ref="X36:Z36"/>
    <mergeCell ref="A37:B37"/>
    <mergeCell ref="C37:E37"/>
    <mergeCell ref="F37:H37"/>
    <mergeCell ref="I37:K37"/>
    <mergeCell ref="L37:N37"/>
    <mergeCell ref="O37:Q37"/>
    <mergeCell ref="R37:T37"/>
    <mergeCell ref="A36:B36"/>
    <mergeCell ref="C36:E36"/>
    <mergeCell ref="F36:H36"/>
    <mergeCell ref="I36:K36"/>
    <mergeCell ref="L36:N36"/>
    <mergeCell ref="O36:Q36"/>
    <mergeCell ref="U33:W33"/>
    <mergeCell ref="X33:Z33"/>
    <mergeCell ref="A35:E35"/>
    <mergeCell ref="F35:H35"/>
    <mergeCell ref="I35:K35"/>
    <mergeCell ref="L35:N35"/>
    <mergeCell ref="O35:Q35"/>
    <mergeCell ref="R35:T35"/>
    <mergeCell ref="U35:W35"/>
    <mergeCell ref="X35:Z35"/>
    <mergeCell ref="O32:Q32"/>
    <mergeCell ref="R32:T32"/>
    <mergeCell ref="U32:W32"/>
    <mergeCell ref="X32:Z32"/>
    <mergeCell ref="C33:E33"/>
    <mergeCell ref="F33:H33"/>
    <mergeCell ref="I33:K33"/>
    <mergeCell ref="L33:N33"/>
    <mergeCell ref="O33:Q33"/>
    <mergeCell ref="R33:T33"/>
    <mergeCell ref="A26:A27"/>
    <mergeCell ref="A28:A29"/>
    <mergeCell ref="C32:E32"/>
    <mergeCell ref="F32:H32"/>
    <mergeCell ref="I32:K32"/>
    <mergeCell ref="L32:N32"/>
    <mergeCell ref="A14:A15"/>
    <mergeCell ref="A16:A17"/>
    <mergeCell ref="A18:A19"/>
    <mergeCell ref="A20:A21"/>
    <mergeCell ref="A22:A23"/>
    <mergeCell ref="A24:A25"/>
    <mergeCell ref="U4:W4"/>
    <mergeCell ref="X4:Z4"/>
    <mergeCell ref="A6:A7"/>
    <mergeCell ref="A8:A9"/>
    <mergeCell ref="A10:A11"/>
    <mergeCell ref="A12:A13"/>
    <mergeCell ref="A1:Z1"/>
    <mergeCell ref="A2:Z2"/>
    <mergeCell ref="A3:B5"/>
    <mergeCell ref="C3:Z3"/>
    <mergeCell ref="C4:E4"/>
    <mergeCell ref="F4:H4"/>
    <mergeCell ref="I4:K4"/>
    <mergeCell ref="L4:N4"/>
    <mergeCell ref="O4:Q4"/>
    <mergeCell ref="R4:T4"/>
  </mergeCells>
  <pageMargins left="0.70866141732283472" right="0.70866141732283472" top="0.74803149606299213" bottom="0.74803149606299213" header="0.31496062992125984" footer="0.31496062992125984"/>
  <pageSetup paperSize="8" scale="38" orientation="landscape" r:id="rId1"/>
  <headerFooter>
    <oddFooter>&amp;L&amp;F
&amp;D&amp;C&amp;A&amp;R&amp;P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76576-6D07-4523-80BB-75F31B79614C}">
  <sheetPr>
    <tabColor rgb="FF00FF00"/>
    <pageSetUpPr fitToPage="1"/>
  </sheetPr>
  <dimension ref="A1:L25"/>
  <sheetViews>
    <sheetView zoomScale="64" zoomScaleNormal="64" workbookViewId="0">
      <selection sqref="A1:J1"/>
    </sheetView>
  </sheetViews>
  <sheetFormatPr baseColWidth="10" defaultRowHeight="15" x14ac:dyDescent="0.25"/>
  <cols>
    <col min="1" max="1" width="41.140625" customWidth="1"/>
    <col min="2" max="2" width="19.5703125" style="232" customWidth="1"/>
    <col min="3" max="4" width="22.5703125" customWidth="1"/>
    <col min="5" max="5" width="28.140625" customWidth="1"/>
    <col min="6" max="10" width="22.5703125" customWidth="1"/>
  </cols>
  <sheetData>
    <row r="1" spans="1:10" ht="57" customHeight="1" x14ac:dyDescent="0.25">
      <c r="A1" s="418" t="s">
        <v>57</v>
      </c>
      <c r="B1" s="418"/>
      <c r="C1" s="418"/>
      <c r="D1" s="418"/>
      <c r="E1" s="418"/>
      <c r="F1" s="418"/>
      <c r="G1" s="418"/>
      <c r="H1" s="418"/>
      <c r="I1" s="418"/>
      <c r="J1" s="418"/>
    </row>
    <row r="2" spans="1:10" ht="57" customHeight="1" thickBot="1" x14ac:dyDescent="0.3">
      <c r="A2" s="418" t="s">
        <v>146</v>
      </c>
      <c r="B2" s="418"/>
      <c r="C2" s="419"/>
      <c r="D2" s="419"/>
      <c r="E2" s="419"/>
      <c r="F2" s="419"/>
      <c r="G2" s="419"/>
      <c r="H2" s="419"/>
      <c r="I2" s="419"/>
      <c r="J2" s="419"/>
    </row>
    <row r="3" spans="1:10" ht="51.75" customHeight="1" thickBot="1" x14ac:dyDescent="0.3">
      <c r="A3" s="420" t="s">
        <v>58</v>
      </c>
      <c r="B3" s="421"/>
      <c r="C3" s="425" t="s">
        <v>2</v>
      </c>
      <c r="D3" s="425"/>
      <c r="E3" s="425"/>
      <c r="F3" s="425"/>
      <c r="G3" s="425"/>
      <c r="H3" s="425"/>
      <c r="I3" s="425"/>
      <c r="J3" s="426"/>
    </row>
    <row r="4" spans="1:10" ht="67.5" customHeight="1" thickBot="1" x14ac:dyDescent="0.3">
      <c r="A4" s="422"/>
      <c r="B4" s="423"/>
      <c r="C4" s="34" t="s">
        <v>3</v>
      </c>
      <c r="D4" s="36" t="s">
        <v>4</v>
      </c>
      <c r="E4" s="35" t="s">
        <v>5</v>
      </c>
      <c r="F4" s="35" t="s">
        <v>6</v>
      </c>
      <c r="G4" s="35" t="s">
        <v>7</v>
      </c>
      <c r="H4" s="110" t="s">
        <v>8</v>
      </c>
      <c r="I4" s="37" t="s">
        <v>9</v>
      </c>
      <c r="J4" s="38" t="s">
        <v>10</v>
      </c>
    </row>
    <row r="5" spans="1:10" ht="25.5" customHeight="1" x14ac:dyDescent="0.25">
      <c r="A5" s="484" t="s">
        <v>59</v>
      </c>
      <c r="B5" s="1" t="s">
        <v>20</v>
      </c>
      <c r="C5" s="39">
        <v>991</v>
      </c>
      <c r="D5" s="40">
        <v>578</v>
      </c>
      <c r="E5" s="40">
        <v>215</v>
      </c>
      <c r="F5" s="40">
        <v>225</v>
      </c>
      <c r="G5" s="40">
        <v>97</v>
      </c>
      <c r="H5" s="40" t="s">
        <v>16</v>
      </c>
      <c r="I5" s="41">
        <v>146</v>
      </c>
      <c r="J5" s="42">
        <f>SUM(C5:I5)</f>
        <v>2252</v>
      </c>
    </row>
    <row r="6" spans="1:10" ht="25.5" customHeight="1" x14ac:dyDescent="0.25">
      <c r="A6" s="485"/>
      <c r="B6" s="7" t="s">
        <v>29</v>
      </c>
      <c r="C6" s="13">
        <f t="shared" ref="C6:J6" si="0">C5/C$15</f>
        <v>0.93667296786389409</v>
      </c>
      <c r="D6" s="14">
        <f t="shared" si="0"/>
        <v>0.92926045016077174</v>
      </c>
      <c r="E6" s="14">
        <f t="shared" si="0"/>
        <v>0.84980237154150196</v>
      </c>
      <c r="F6" s="14">
        <f t="shared" si="0"/>
        <v>0.77054794520547942</v>
      </c>
      <c r="G6" s="14">
        <f t="shared" si="0"/>
        <v>0.70802919708029199</v>
      </c>
      <c r="H6" s="14" t="s">
        <v>17</v>
      </c>
      <c r="I6" s="16">
        <f t="shared" si="0"/>
        <v>0.73366834170854267</v>
      </c>
      <c r="J6" s="43">
        <f t="shared" si="0"/>
        <v>0.8793440062475596</v>
      </c>
    </row>
    <row r="7" spans="1:10" ht="25.5" customHeight="1" x14ac:dyDescent="0.25">
      <c r="A7" s="486" t="s">
        <v>60</v>
      </c>
      <c r="B7" s="12" t="s">
        <v>20</v>
      </c>
      <c r="C7" s="44">
        <v>16</v>
      </c>
      <c r="D7" s="45">
        <v>5</v>
      </c>
      <c r="E7" s="45">
        <v>13</v>
      </c>
      <c r="F7" s="45">
        <v>54</v>
      </c>
      <c r="G7" s="45">
        <v>5</v>
      </c>
      <c r="H7" s="45" t="s">
        <v>16</v>
      </c>
      <c r="I7" s="46">
        <v>15</v>
      </c>
      <c r="J7" s="47">
        <f t="shared" ref="J7" si="1">SUM(C7:I7)</f>
        <v>108</v>
      </c>
    </row>
    <row r="8" spans="1:10" ht="25.5" customHeight="1" x14ac:dyDescent="0.25">
      <c r="A8" s="485"/>
      <c r="B8" s="7" t="s">
        <v>29</v>
      </c>
      <c r="C8" s="13">
        <f t="shared" ref="C8:J8" si="2">C7/C$15</f>
        <v>1.5122873345935728E-2</v>
      </c>
      <c r="D8" s="14">
        <f t="shared" si="2"/>
        <v>8.0385852090032149E-3</v>
      </c>
      <c r="E8" s="14">
        <f t="shared" si="2"/>
        <v>5.1383399209486168E-2</v>
      </c>
      <c r="F8" s="14">
        <f t="shared" si="2"/>
        <v>0.18493150684931506</v>
      </c>
      <c r="G8" s="14">
        <f t="shared" si="2"/>
        <v>3.6496350364963501E-2</v>
      </c>
      <c r="H8" s="14" t="s">
        <v>17</v>
      </c>
      <c r="I8" s="16">
        <f t="shared" si="2"/>
        <v>7.5376884422110546E-2</v>
      </c>
      <c r="J8" s="43">
        <f t="shared" si="2"/>
        <v>4.2171026942600547E-2</v>
      </c>
    </row>
    <row r="9" spans="1:10" ht="25.5" customHeight="1" x14ac:dyDescent="0.25">
      <c r="A9" s="486" t="s">
        <v>61</v>
      </c>
      <c r="B9" s="12" t="s">
        <v>20</v>
      </c>
      <c r="C9" s="44">
        <v>43</v>
      </c>
      <c r="D9" s="45">
        <v>16</v>
      </c>
      <c r="E9" s="45">
        <v>24</v>
      </c>
      <c r="F9" s="45">
        <v>13</v>
      </c>
      <c r="G9" s="45">
        <v>25</v>
      </c>
      <c r="H9" s="45" t="s">
        <v>16</v>
      </c>
      <c r="I9" s="46">
        <v>15</v>
      </c>
      <c r="J9" s="47">
        <f t="shared" ref="J9" si="3">SUM(C9:I9)</f>
        <v>136</v>
      </c>
    </row>
    <row r="10" spans="1:10" ht="25.5" customHeight="1" x14ac:dyDescent="0.25">
      <c r="A10" s="485"/>
      <c r="B10" s="7" t="s">
        <v>29</v>
      </c>
      <c r="C10" s="13">
        <f t="shared" ref="C10:J10" si="4">C9/C$15</f>
        <v>4.0642722117202268E-2</v>
      </c>
      <c r="D10" s="14">
        <f t="shared" si="4"/>
        <v>2.5723472668810289E-2</v>
      </c>
      <c r="E10" s="14">
        <f t="shared" si="4"/>
        <v>9.4861660079051377E-2</v>
      </c>
      <c r="F10" s="14">
        <f t="shared" si="4"/>
        <v>4.4520547945205477E-2</v>
      </c>
      <c r="G10" s="14">
        <f t="shared" si="4"/>
        <v>0.18248175182481752</v>
      </c>
      <c r="H10" s="14" t="s">
        <v>17</v>
      </c>
      <c r="I10" s="16">
        <f t="shared" si="4"/>
        <v>7.5376884422110546E-2</v>
      </c>
      <c r="J10" s="43">
        <f t="shared" si="4"/>
        <v>5.310425614994143E-2</v>
      </c>
    </row>
    <row r="11" spans="1:10" ht="25.5" customHeight="1" x14ac:dyDescent="0.25">
      <c r="A11" s="486" t="s">
        <v>62</v>
      </c>
      <c r="B11" s="12" t="s">
        <v>20</v>
      </c>
      <c r="C11" s="44">
        <v>2</v>
      </c>
      <c r="D11" s="45">
        <v>8</v>
      </c>
      <c r="E11" s="45">
        <v>0</v>
      </c>
      <c r="F11" s="45">
        <v>0</v>
      </c>
      <c r="G11" s="45">
        <v>2</v>
      </c>
      <c r="H11" s="45" t="s">
        <v>16</v>
      </c>
      <c r="I11" s="46">
        <v>17</v>
      </c>
      <c r="J11" s="47">
        <f t="shared" ref="J11" si="5">SUM(C11:I11)</f>
        <v>29</v>
      </c>
    </row>
    <row r="12" spans="1:10" ht="25.5" customHeight="1" x14ac:dyDescent="0.25">
      <c r="A12" s="485"/>
      <c r="B12" s="7" t="s">
        <v>29</v>
      </c>
      <c r="C12" s="13">
        <f t="shared" ref="C12:J12" si="6">C11/C$15</f>
        <v>1.890359168241966E-3</v>
      </c>
      <c r="D12" s="14">
        <f t="shared" si="6"/>
        <v>1.2861736334405145E-2</v>
      </c>
      <c r="E12" s="14">
        <f t="shared" si="6"/>
        <v>0</v>
      </c>
      <c r="F12" s="14">
        <f t="shared" si="6"/>
        <v>0</v>
      </c>
      <c r="G12" s="14">
        <f t="shared" si="6"/>
        <v>1.4598540145985401E-2</v>
      </c>
      <c r="H12" s="14" t="s">
        <v>17</v>
      </c>
      <c r="I12" s="16">
        <f t="shared" si="6"/>
        <v>8.5427135678391955E-2</v>
      </c>
      <c r="J12" s="43">
        <f t="shared" si="6"/>
        <v>1.1323701679031628E-2</v>
      </c>
    </row>
    <row r="13" spans="1:10" ht="25.5" customHeight="1" x14ac:dyDescent="0.25">
      <c r="A13" s="486" t="s">
        <v>63</v>
      </c>
      <c r="B13" s="12" t="s">
        <v>20</v>
      </c>
      <c r="C13" s="44">
        <v>6</v>
      </c>
      <c r="D13" s="45">
        <v>15</v>
      </c>
      <c r="E13" s="45">
        <v>1</v>
      </c>
      <c r="F13" s="45">
        <v>0</v>
      </c>
      <c r="G13" s="45">
        <v>8</v>
      </c>
      <c r="H13" s="45" t="s">
        <v>16</v>
      </c>
      <c r="I13" s="46">
        <v>6</v>
      </c>
      <c r="J13" s="47">
        <f t="shared" ref="J13" si="7">SUM(C13:I13)</f>
        <v>36</v>
      </c>
    </row>
    <row r="14" spans="1:10" ht="25.5" customHeight="1" thickBot="1" x14ac:dyDescent="0.3">
      <c r="A14" s="487"/>
      <c r="B14" s="7" t="s">
        <v>29</v>
      </c>
      <c r="C14" s="8">
        <f t="shared" ref="C14:J14" si="8">C13/C$15</f>
        <v>5.6710775047258983E-3</v>
      </c>
      <c r="D14" s="488">
        <f t="shared" si="8"/>
        <v>2.4115755627009645E-2</v>
      </c>
      <c r="E14" s="488">
        <f t="shared" si="8"/>
        <v>3.952569169960474E-3</v>
      </c>
      <c r="F14" s="488">
        <f t="shared" si="8"/>
        <v>0</v>
      </c>
      <c r="G14" s="488">
        <f t="shared" si="8"/>
        <v>5.8394160583941604E-2</v>
      </c>
      <c r="H14" s="488" t="s">
        <v>17</v>
      </c>
      <c r="I14" s="10">
        <f t="shared" si="8"/>
        <v>3.015075376884422E-2</v>
      </c>
      <c r="J14" s="489">
        <f t="shared" si="8"/>
        <v>1.4057008980866849E-2</v>
      </c>
    </row>
    <row r="15" spans="1:10" ht="27.75" customHeight="1" x14ac:dyDescent="0.25">
      <c r="A15" s="490" t="s">
        <v>64</v>
      </c>
      <c r="B15" s="1" t="s">
        <v>20</v>
      </c>
      <c r="C15" s="491">
        <f>C5+C7+C9+C11+C13</f>
        <v>1058</v>
      </c>
      <c r="D15" s="492">
        <f>D5+D7+D9+D11+D13</f>
        <v>622</v>
      </c>
      <c r="E15" s="491">
        <f>E5+E7+E9+E11+E13</f>
        <v>253</v>
      </c>
      <c r="F15" s="492">
        <f t="shared" ref="F15:J15" si="9">F5+F7+F9+F11+F13</f>
        <v>292</v>
      </c>
      <c r="G15" s="492">
        <f t="shared" si="9"/>
        <v>137</v>
      </c>
      <c r="H15" s="492" t="s">
        <v>16</v>
      </c>
      <c r="I15" s="493">
        <f t="shared" si="9"/>
        <v>199</v>
      </c>
      <c r="J15" s="494">
        <f t="shared" si="9"/>
        <v>2561</v>
      </c>
    </row>
    <row r="16" spans="1:10" ht="27.75" customHeight="1" thickBot="1" x14ac:dyDescent="0.3">
      <c r="A16" s="495"/>
      <c r="B16" s="18" t="s">
        <v>29</v>
      </c>
      <c r="C16" s="19">
        <f t="shared" ref="C16:I16" si="10">C15/C$15</f>
        <v>1</v>
      </c>
      <c r="D16" s="20">
        <f t="shared" si="10"/>
        <v>1</v>
      </c>
      <c r="E16" s="20">
        <f t="shared" si="10"/>
        <v>1</v>
      </c>
      <c r="F16" s="20">
        <f t="shared" si="10"/>
        <v>1</v>
      </c>
      <c r="G16" s="20">
        <f t="shared" si="10"/>
        <v>1</v>
      </c>
      <c r="H16" s="20" t="s">
        <v>17</v>
      </c>
      <c r="I16" s="22">
        <f t="shared" si="10"/>
        <v>1</v>
      </c>
      <c r="J16" s="48">
        <f>J15/J$15</f>
        <v>1</v>
      </c>
    </row>
    <row r="17" spans="1:12" ht="36" customHeight="1" thickBot="1" x14ac:dyDescent="0.3">
      <c r="A17" s="233"/>
      <c r="B17" s="234"/>
      <c r="C17" s="24"/>
      <c r="D17" s="24"/>
      <c r="E17" s="24"/>
      <c r="F17" s="24"/>
      <c r="G17" s="24"/>
      <c r="H17" s="24"/>
      <c r="I17" s="24"/>
      <c r="J17" s="24"/>
    </row>
    <row r="18" spans="1:12" ht="44.25" customHeight="1" x14ac:dyDescent="0.25">
      <c r="A18" s="49" t="s">
        <v>65</v>
      </c>
      <c r="B18" s="496" t="s">
        <v>20</v>
      </c>
      <c r="C18" s="497">
        <v>0</v>
      </c>
      <c r="D18" s="498">
        <v>0</v>
      </c>
      <c r="E18" s="498">
        <v>3</v>
      </c>
      <c r="F18" s="498">
        <v>0</v>
      </c>
      <c r="G18" s="498">
        <v>600</v>
      </c>
      <c r="H18" s="498" t="s">
        <v>16</v>
      </c>
      <c r="I18" s="499">
        <v>49</v>
      </c>
      <c r="J18" s="500">
        <f>SUM(C18:I18)</f>
        <v>652</v>
      </c>
      <c r="K18" s="501"/>
      <c r="L18" s="502"/>
    </row>
    <row r="19" spans="1:12" ht="44.25" customHeight="1" thickBot="1" x14ac:dyDescent="0.3">
      <c r="A19" s="503" t="s">
        <v>66</v>
      </c>
      <c r="B19" s="18" t="s">
        <v>20</v>
      </c>
      <c r="C19" s="50">
        <f t="shared" ref="C19:J19" si="11">C20-C15-C18</f>
        <v>247</v>
      </c>
      <c r="D19" s="51">
        <f t="shared" si="11"/>
        <v>604</v>
      </c>
      <c r="E19" s="51">
        <f t="shared" si="11"/>
        <v>0</v>
      </c>
      <c r="F19" s="51">
        <f t="shared" si="11"/>
        <v>140</v>
      </c>
      <c r="G19" s="51">
        <f t="shared" si="11"/>
        <v>0</v>
      </c>
      <c r="H19" s="51">
        <v>191</v>
      </c>
      <c r="I19" s="52">
        <f t="shared" si="11"/>
        <v>0</v>
      </c>
      <c r="J19" s="53">
        <f t="shared" si="11"/>
        <v>1182</v>
      </c>
    </row>
    <row r="20" spans="1:12" ht="44.25" customHeight="1" thickBot="1" x14ac:dyDescent="0.3">
      <c r="A20" s="342" t="s">
        <v>21</v>
      </c>
      <c r="B20" s="18" t="s">
        <v>20</v>
      </c>
      <c r="C20" s="50">
        <v>1305</v>
      </c>
      <c r="D20" s="51">
        <v>1226</v>
      </c>
      <c r="E20" s="51">
        <v>256</v>
      </c>
      <c r="F20" s="51">
        <v>432</v>
      </c>
      <c r="G20" s="51">
        <v>737</v>
      </c>
      <c r="H20" s="51">
        <v>191</v>
      </c>
      <c r="I20" s="52">
        <v>248</v>
      </c>
      <c r="J20" s="53">
        <f>SUM(C20:I20)</f>
        <v>4395</v>
      </c>
    </row>
    <row r="21" spans="1:12" ht="54.75" customHeight="1" thickBot="1" x14ac:dyDescent="0.3">
      <c r="A21" s="504"/>
      <c r="B21" s="233"/>
      <c r="C21" s="237"/>
      <c r="D21" s="237"/>
      <c r="E21" s="237"/>
      <c r="F21" s="237"/>
      <c r="G21" s="237"/>
      <c r="H21" s="237"/>
      <c r="I21" s="237"/>
      <c r="J21" s="238"/>
    </row>
    <row r="22" spans="1:12" ht="42" customHeight="1" x14ac:dyDescent="0.25">
      <c r="A22" s="345" t="s">
        <v>22</v>
      </c>
      <c r="B22" s="346"/>
      <c r="C22" s="346"/>
      <c r="D22" s="26"/>
      <c r="E22" s="26"/>
      <c r="F22" s="26"/>
      <c r="G22" s="26"/>
      <c r="H22" s="26"/>
      <c r="I22" s="26"/>
      <c r="J22" s="27"/>
    </row>
    <row r="23" spans="1:12" ht="42" customHeight="1" x14ac:dyDescent="0.25">
      <c r="A23" s="428" t="s">
        <v>23</v>
      </c>
      <c r="B23" s="429"/>
      <c r="C23" s="92">
        <v>4</v>
      </c>
      <c r="D23" s="28">
        <v>1</v>
      </c>
      <c r="E23" s="28">
        <v>2</v>
      </c>
      <c r="F23" s="28">
        <v>2</v>
      </c>
      <c r="G23" s="28">
        <v>1</v>
      </c>
      <c r="H23" s="28">
        <v>0</v>
      </c>
      <c r="I23" s="28">
        <v>3</v>
      </c>
      <c r="J23" s="29">
        <f>SUM(C23:I23)</f>
        <v>13</v>
      </c>
    </row>
    <row r="24" spans="1:12" ht="42" customHeight="1" thickBot="1" x14ac:dyDescent="0.3">
      <c r="A24" s="430" t="s">
        <v>24</v>
      </c>
      <c r="B24" s="431"/>
      <c r="C24" s="30">
        <v>4</v>
      </c>
      <c r="D24" s="31">
        <v>8</v>
      </c>
      <c r="E24" s="31">
        <v>2</v>
      </c>
      <c r="F24" s="31">
        <v>2</v>
      </c>
      <c r="G24" s="31">
        <v>1</v>
      </c>
      <c r="H24" s="31">
        <v>1</v>
      </c>
      <c r="I24" s="32">
        <v>3</v>
      </c>
      <c r="J24" s="33">
        <f>SUM(C24:I24)</f>
        <v>21</v>
      </c>
    </row>
    <row r="25" spans="1:12" ht="31.5" customHeight="1" x14ac:dyDescent="0.25">
      <c r="A25" s="5" t="s">
        <v>25</v>
      </c>
      <c r="B25" s="93"/>
      <c r="C25" s="6"/>
      <c r="D25" s="6"/>
      <c r="E25" s="6"/>
      <c r="F25" s="6"/>
      <c r="G25" s="6"/>
      <c r="H25" s="6"/>
      <c r="I25" s="6"/>
      <c r="J25" s="6"/>
    </row>
  </sheetData>
  <mergeCells count="13">
    <mergeCell ref="A24:B24"/>
    <mergeCell ref="A9:A10"/>
    <mergeCell ref="A11:A12"/>
    <mergeCell ref="A13:A14"/>
    <mergeCell ref="A15:A16"/>
    <mergeCell ref="A22:C22"/>
    <mergeCell ref="A23:B23"/>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8" scale="63" orientation="landscape" r:id="rId1"/>
  <headerFooter>
    <oddFooter>&amp;L&amp;F&amp;C&amp;A&amp;R&amp;P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1F478-580C-48DF-98E2-94F4B4BC3F2D}">
  <sheetPr>
    <tabColor rgb="FF00FF00"/>
    <pageSetUpPr fitToPage="1"/>
  </sheetPr>
  <dimension ref="A1:J30"/>
  <sheetViews>
    <sheetView zoomScale="66" zoomScaleNormal="66" workbookViewId="0">
      <selection sqref="A1:J1"/>
    </sheetView>
  </sheetViews>
  <sheetFormatPr baseColWidth="10" defaultRowHeight="15" x14ac:dyDescent="0.25"/>
  <cols>
    <col min="1" max="1" width="33.7109375" customWidth="1"/>
    <col min="2" max="2" width="12.140625" customWidth="1"/>
    <col min="3" max="10" width="22.5703125" customWidth="1"/>
  </cols>
  <sheetData>
    <row r="1" spans="1:10" s="107" customFormat="1" ht="57" customHeight="1" x14ac:dyDescent="0.25">
      <c r="A1" s="410" t="s">
        <v>67</v>
      </c>
      <c r="B1" s="410"/>
      <c r="C1" s="410"/>
      <c r="D1" s="410"/>
      <c r="E1" s="410"/>
      <c r="F1" s="410"/>
      <c r="G1" s="410"/>
      <c r="H1" s="410"/>
      <c r="I1" s="410"/>
      <c r="J1" s="410"/>
    </row>
    <row r="2" spans="1:10" s="107" customFormat="1" ht="57" customHeight="1" thickBot="1" x14ac:dyDescent="0.3">
      <c r="A2" s="410" t="s">
        <v>147</v>
      </c>
      <c r="B2" s="410"/>
      <c r="C2" s="412"/>
      <c r="D2" s="412"/>
      <c r="E2" s="412"/>
      <c r="F2" s="412"/>
      <c r="G2" s="412"/>
      <c r="H2" s="412"/>
      <c r="I2" s="412"/>
      <c r="J2" s="412"/>
    </row>
    <row r="3" spans="1:10" s="107" customFormat="1" ht="51.75" customHeight="1" thickBot="1" x14ac:dyDescent="0.3">
      <c r="A3" s="350" t="s">
        <v>68</v>
      </c>
      <c r="B3" s="351"/>
      <c r="C3" s="358" t="s">
        <v>2</v>
      </c>
      <c r="D3" s="359"/>
      <c r="E3" s="359"/>
      <c r="F3" s="359"/>
      <c r="G3" s="359"/>
      <c r="H3" s="359"/>
      <c r="I3" s="359"/>
      <c r="J3" s="360"/>
    </row>
    <row r="4" spans="1:10" s="107" customFormat="1" ht="48" customHeight="1" thickBot="1" x14ac:dyDescent="0.3">
      <c r="A4" s="352"/>
      <c r="B4" s="353"/>
      <c r="C4" s="108" t="s">
        <v>3</v>
      </c>
      <c r="D4" s="109" t="s">
        <v>4</v>
      </c>
      <c r="E4" s="110" t="s">
        <v>5</v>
      </c>
      <c r="F4" s="109" t="s">
        <v>6</v>
      </c>
      <c r="G4" s="109" t="s">
        <v>7</v>
      </c>
      <c r="H4" s="110" t="s">
        <v>8</v>
      </c>
      <c r="I4" s="111" t="s">
        <v>9</v>
      </c>
      <c r="J4" s="112" t="s">
        <v>10</v>
      </c>
    </row>
    <row r="5" spans="1:10" s="107" customFormat="1" ht="25.5" customHeight="1" x14ac:dyDescent="0.25">
      <c r="A5" s="468" t="s">
        <v>69</v>
      </c>
      <c r="B5" s="124" t="s">
        <v>20</v>
      </c>
      <c r="C5" s="114">
        <v>491</v>
      </c>
      <c r="D5" s="115">
        <v>476</v>
      </c>
      <c r="E5" s="115">
        <v>177</v>
      </c>
      <c r="F5" s="115">
        <v>215</v>
      </c>
      <c r="G5" s="115">
        <v>395</v>
      </c>
      <c r="H5" s="115">
        <v>127</v>
      </c>
      <c r="I5" s="116">
        <v>129</v>
      </c>
      <c r="J5" s="117">
        <f>SUM(C5:I5)</f>
        <v>2010</v>
      </c>
    </row>
    <row r="6" spans="1:10" s="107" customFormat="1" ht="25.5" customHeight="1" x14ac:dyDescent="0.25">
      <c r="A6" s="467"/>
      <c r="B6" s="118" t="s">
        <v>29</v>
      </c>
      <c r="C6" s="119">
        <f t="shared" ref="C6:J6" si="0">C5/C$11</f>
        <v>0.50618556701030926</v>
      </c>
      <c r="D6" s="63">
        <f t="shared" si="0"/>
        <v>0.43272727272727274</v>
      </c>
      <c r="E6" s="63">
        <f t="shared" si="0"/>
        <v>0.72540983606557374</v>
      </c>
      <c r="F6" s="63">
        <f t="shared" si="0"/>
        <v>0.73630136986301364</v>
      </c>
      <c r="G6" s="63">
        <f t="shared" si="0"/>
        <v>0.56107954545454541</v>
      </c>
      <c r="H6" s="63">
        <f t="shared" si="0"/>
        <v>0.77439024390243905</v>
      </c>
      <c r="I6" s="120">
        <f t="shared" si="0"/>
        <v>0.54893617021276597</v>
      </c>
      <c r="J6" s="121">
        <f t="shared" si="0"/>
        <v>0.54192504718252898</v>
      </c>
    </row>
    <row r="7" spans="1:10" s="107" customFormat="1" ht="25.5" customHeight="1" x14ac:dyDescent="0.25">
      <c r="A7" s="466" t="s">
        <v>70</v>
      </c>
      <c r="B7" s="124" t="s">
        <v>20</v>
      </c>
      <c r="C7" s="80">
        <v>67</v>
      </c>
      <c r="D7" s="81">
        <v>71</v>
      </c>
      <c r="E7" s="81">
        <v>26</v>
      </c>
      <c r="F7" s="81">
        <v>46</v>
      </c>
      <c r="G7" s="81">
        <v>111</v>
      </c>
      <c r="H7" s="81">
        <v>18</v>
      </c>
      <c r="I7" s="125">
        <v>19</v>
      </c>
      <c r="J7" s="82">
        <f t="shared" ref="J7" si="1">SUM(C7:I7)</f>
        <v>358</v>
      </c>
    </row>
    <row r="8" spans="1:10" s="107" customFormat="1" ht="25.5" customHeight="1" x14ac:dyDescent="0.25">
      <c r="A8" s="467"/>
      <c r="B8" s="118" t="s">
        <v>29</v>
      </c>
      <c r="C8" s="119">
        <f t="shared" ref="C8:J8" si="2">C7/C$11</f>
        <v>6.9072164948453613E-2</v>
      </c>
      <c r="D8" s="63">
        <f t="shared" si="2"/>
        <v>6.4545454545454545E-2</v>
      </c>
      <c r="E8" s="63">
        <f t="shared" si="2"/>
        <v>0.10655737704918032</v>
      </c>
      <c r="F8" s="63">
        <f t="shared" si="2"/>
        <v>0.15753424657534246</v>
      </c>
      <c r="G8" s="63">
        <f t="shared" si="2"/>
        <v>0.15767045454545456</v>
      </c>
      <c r="H8" s="63">
        <f t="shared" si="2"/>
        <v>0.10975609756097561</v>
      </c>
      <c r="I8" s="120">
        <f t="shared" si="2"/>
        <v>8.085106382978724E-2</v>
      </c>
      <c r="J8" s="121">
        <f t="shared" si="2"/>
        <v>9.6521973577783762E-2</v>
      </c>
    </row>
    <row r="9" spans="1:10" s="107" customFormat="1" ht="25.5" customHeight="1" x14ac:dyDescent="0.25">
      <c r="A9" s="466" t="s">
        <v>71</v>
      </c>
      <c r="B9" s="122" t="s">
        <v>20</v>
      </c>
      <c r="C9" s="77">
        <v>412</v>
      </c>
      <c r="D9" s="78">
        <v>553</v>
      </c>
      <c r="E9" s="78">
        <v>41</v>
      </c>
      <c r="F9" s="78">
        <v>31</v>
      </c>
      <c r="G9" s="78">
        <v>198</v>
      </c>
      <c r="H9" s="78">
        <v>19</v>
      </c>
      <c r="I9" s="123">
        <v>87</v>
      </c>
      <c r="J9" s="79">
        <f t="shared" ref="J9" si="3">SUM(C9:I9)</f>
        <v>1341</v>
      </c>
    </row>
    <row r="10" spans="1:10" s="107" customFormat="1" ht="25.5" customHeight="1" thickBot="1" x14ac:dyDescent="0.3">
      <c r="A10" s="505"/>
      <c r="B10" s="126" t="s">
        <v>29</v>
      </c>
      <c r="C10" s="127">
        <f t="shared" ref="C10:J10" si="4">C9/C$11</f>
        <v>0.4247422680412371</v>
      </c>
      <c r="D10" s="70">
        <f t="shared" si="4"/>
        <v>0.50272727272727269</v>
      </c>
      <c r="E10" s="70">
        <f t="shared" si="4"/>
        <v>0.16803278688524589</v>
      </c>
      <c r="F10" s="70">
        <f t="shared" si="4"/>
        <v>0.10616438356164383</v>
      </c>
      <c r="G10" s="70">
        <f t="shared" si="4"/>
        <v>0.28125</v>
      </c>
      <c r="H10" s="70">
        <f t="shared" si="4"/>
        <v>0.11585365853658537</v>
      </c>
      <c r="I10" s="128">
        <f t="shared" si="4"/>
        <v>0.37021276595744679</v>
      </c>
      <c r="J10" s="506">
        <f t="shared" si="4"/>
        <v>0.36155297923968727</v>
      </c>
    </row>
    <row r="11" spans="1:10" s="107" customFormat="1" ht="27.75" customHeight="1" x14ac:dyDescent="0.25">
      <c r="A11" s="507" t="s">
        <v>72</v>
      </c>
      <c r="B11" s="124" t="s">
        <v>20</v>
      </c>
      <c r="C11" s="83">
        <f t="shared" ref="C11:I11" si="5">C5+C7++C9</f>
        <v>970</v>
      </c>
      <c r="D11" s="84">
        <f t="shared" si="5"/>
        <v>1100</v>
      </c>
      <c r="E11" s="84">
        <f t="shared" si="5"/>
        <v>244</v>
      </c>
      <c r="F11" s="84">
        <f t="shared" si="5"/>
        <v>292</v>
      </c>
      <c r="G11" s="84">
        <f t="shared" si="5"/>
        <v>704</v>
      </c>
      <c r="H11" s="84">
        <f t="shared" si="5"/>
        <v>164</v>
      </c>
      <c r="I11" s="508">
        <f t="shared" si="5"/>
        <v>235</v>
      </c>
      <c r="J11" s="85">
        <f>J5+J7+J9</f>
        <v>3709</v>
      </c>
    </row>
    <row r="12" spans="1:10" s="107" customFormat="1" ht="27.75" customHeight="1" thickBot="1" x14ac:dyDescent="0.3">
      <c r="A12" s="352"/>
      <c r="B12" s="126" t="s">
        <v>29</v>
      </c>
      <c r="C12" s="132">
        <f t="shared" ref="C12:I12" si="6">C11/C$11</f>
        <v>1</v>
      </c>
      <c r="D12" s="64">
        <f t="shared" si="6"/>
        <v>1</v>
      </c>
      <c r="E12" s="64">
        <f t="shared" si="6"/>
        <v>1</v>
      </c>
      <c r="F12" s="64">
        <f t="shared" si="6"/>
        <v>1</v>
      </c>
      <c r="G12" s="64">
        <f t="shared" si="6"/>
        <v>1</v>
      </c>
      <c r="H12" s="64">
        <f t="shared" si="6"/>
        <v>1</v>
      </c>
      <c r="I12" s="71">
        <f t="shared" si="6"/>
        <v>1</v>
      </c>
      <c r="J12" s="72">
        <f>J11/J$11</f>
        <v>1</v>
      </c>
    </row>
    <row r="13" spans="1:10" s="107" customFormat="1" ht="36" customHeight="1" thickBot="1" x14ac:dyDescent="0.3">
      <c r="A13" s="343"/>
      <c r="B13" s="146"/>
      <c r="C13" s="135"/>
      <c r="D13" s="135"/>
      <c r="E13" s="135"/>
      <c r="F13" s="135"/>
      <c r="G13" s="135"/>
      <c r="H13" s="135"/>
      <c r="I13" s="135"/>
      <c r="J13" s="135"/>
    </row>
    <row r="14" spans="1:10" s="107" customFormat="1" ht="48.75" customHeight="1" x14ac:dyDescent="0.25">
      <c r="A14" s="224" t="s">
        <v>73</v>
      </c>
      <c r="B14" s="322" t="s">
        <v>20</v>
      </c>
      <c r="C14" s="509">
        <v>35</v>
      </c>
      <c r="D14" s="323">
        <v>44</v>
      </c>
      <c r="E14" s="323">
        <v>12</v>
      </c>
      <c r="F14" s="323">
        <v>0</v>
      </c>
      <c r="G14" s="323">
        <v>33</v>
      </c>
      <c r="H14" s="323"/>
      <c r="I14" s="510">
        <v>13</v>
      </c>
      <c r="J14" s="511">
        <f>SUM(C14:I14)</f>
        <v>137</v>
      </c>
    </row>
    <row r="15" spans="1:10" s="107" customFormat="1" ht="48.75" customHeight="1" thickBot="1" x14ac:dyDescent="0.3">
      <c r="A15" s="267" t="s">
        <v>66</v>
      </c>
      <c r="B15" s="186" t="s">
        <v>20</v>
      </c>
      <c r="C15" s="227">
        <f t="shared" ref="C15:J15" si="7">C16-C11-C14</f>
        <v>300</v>
      </c>
      <c r="D15" s="228">
        <f t="shared" si="7"/>
        <v>82</v>
      </c>
      <c r="E15" s="228">
        <f t="shared" si="7"/>
        <v>0</v>
      </c>
      <c r="F15" s="228">
        <f t="shared" si="7"/>
        <v>140</v>
      </c>
      <c r="G15" s="228">
        <f t="shared" si="7"/>
        <v>0</v>
      </c>
      <c r="H15" s="228">
        <v>276</v>
      </c>
      <c r="I15" s="229">
        <f t="shared" si="7"/>
        <v>0</v>
      </c>
      <c r="J15" s="230">
        <f t="shared" si="7"/>
        <v>549</v>
      </c>
    </row>
    <row r="16" spans="1:10" s="107" customFormat="1" ht="48.75" customHeight="1" thickBot="1" x14ac:dyDescent="0.3">
      <c r="A16" s="341" t="s">
        <v>21</v>
      </c>
      <c r="B16" s="150" t="s">
        <v>20</v>
      </c>
      <c r="C16" s="227">
        <v>1305</v>
      </c>
      <c r="D16" s="228">
        <v>1226</v>
      </c>
      <c r="E16" s="228">
        <v>256</v>
      </c>
      <c r="F16" s="228">
        <v>432</v>
      </c>
      <c r="G16" s="228">
        <v>737</v>
      </c>
      <c r="H16" s="228">
        <v>191</v>
      </c>
      <c r="I16" s="229">
        <v>248</v>
      </c>
      <c r="J16" s="230">
        <f>SUM(C16:I16)</f>
        <v>4395</v>
      </c>
    </row>
    <row r="17" spans="1:10" s="107" customFormat="1" ht="54.75" customHeight="1" thickBot="1" x14ac:dyDescent="0.3">
      <c r="A17" s="145"/>
      <c r="B17" s="133"/>
      <c r="C17" s="91"/>
      <c r="D17" s="91"/>
      <c r="E17" s="91"/>
      <c r="F17" s="91"/>
      <c r="G17" s="91"/>
      <c r="H17" s="91"/>
      <c r="I17" s="91"/>
      <c r="J17" s="231"/>
    </row>
    <row r="18" spans="1:10" s="107" customFormat="1" ht="36" customHeight="1" x14ac:dyDescent="0.25">
      <c r="A18" s="383" t="s">
        <v>22</v>
      </c>
      <c r="B18" s="384"/>
      <c r="C18" s="384"/>
      <c r="D18" s="26"/>
      <c r="E18" s="26"/>
      <c r="F18" s="26"/>
      <c r="G18" s="26"/>
      <c r="H18" s="26"/>
      <c r="I18" s="26"/>
      <c r="J18" s="154"/>
    </row>
    <row r="19" spans="1:10" s="107" customFormat="1" ht="36" customHeight="1" x14ac:dyDescent="0.25">
      <c r="A19" s="369" t="s">
        <v>23</v>
      </c>
      <c r="B19" s="370"/>
      <c r="C19" s="155">
        <v>3</v>
      </c>
      <c r="D19" s="156">
        <v>4</v>
      </c>
      <c r="E19" s="156">
        <v>2</v>
      </c>
      <c r="F19" s="156">
        <v>2</v>
      </c>
      <c r="G19" s="156">
        <v>1</v>
      </c>
      <c r="H19" s="156">
        <v>1</v>
      </c>
      <c r="I19" s="156">
        <v>3</v>
      </c>
      <c r="J19" s="157">
        <f>SUM(C19:I19)</f>
        <v>16</v>
      </c>
    </row>
    <row r="20" spans="1:10" s="107" customFormat="1" ht="36" customHeight="1" thickBot="1" x14ac:dyDescent="0.3">
      <c r="A20" s="371" t="s">
        <v>24</v>
      </c>
      <c r="B20" s="372"/>
      <c r="C20" s="340">
        <v>4</v>
      </c>
      <c r="D20" s="338">
        <v>8</v>
      </c>
      <c r="E20" s="338">
        <v>2</v>
      </c>
      <c r="F20" s="338">
        <v>2</v>
      </c>
      <c r="G20" s="338">
        <v>1</v>
      </c>
      <c r="H20" s="338">
        <v>1</v>
      </c>
      <c r="I20" s="339">
        <v>3</v>
      </c>
      <c r="J20" s="158">
        <f>SUM(C20:I20)</f>
        <v>21</v>
      </c>
    </row>
    <row r="21" spans="1:10" s="107" customFormat="1" ht="31.5" customHeight="1" x14ac:dyDescent="0.25">
      <c r="A21" s="107" t="s">
        <v>25</v>
      </c>
      <c r="B21" s="159"/>
      <c r="C21" s="160"/>
      <c r="D21" s="160"/>
      <c r="E21" s="160"/>
      <c r="F21" s="160"/>
      <c r="G21" s="160"/>
      <c r="H21" s="160"/>
      <c r="I21" s="160"/>
      <c r="J21" s="160"/>
    </row>
    <row r="22" spans="1:10" s="107" customFormat="1" ht="14.45" customHeight="1" x14ac:dyDescent="0.25"/>
    <row r="23" spans="1:10" s="107" customFormat="1" ht="14.45" customHeight="1" x14ac:dyDescent="0.25"/>
    <row r="24" spans="1:10" s="107" customFormat="1" ht="14.45" customHeight="1" x14ac:dyDescent="0.25"/>
    <row r="25" spans="1:10" s="107" customFormat="1" x14ac:dyDescent="0.25"/>
    <row r="26" spans="1:10" s="107" customFormat="1" x14ac:dyDescent="0.25"/>
    <row r="27" spans="1:10" s="107" customFormat="1" x14ac:dyDescent="0.25"/>
    <row r="28" spans="1:10" s="107" customFormat="1" x14ac:dyDescent="0.25"/>
    <row r="29" spans="1:10" s="107" customFormat="1" x14ac:dyDescent="0.25"/>
    <row r="30" spans="1:10" s="107" customFormat="1" x14ac:dyDescent="0.25"/>
  </sheetData>
  <mergeCells count="11">
    <mergeCell ref="A9:A10"/>
    <mergeCell ref="A11:A12"/>
    <mergeCell ref="A18:C18"/>
    <mergeCell ref="A19:B19"/>
    <mergeCell ref="A20:B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43" orientation="landscape" r:id="rId1"/>
  <headerFooter>
    <oddFooter>&amp;L&amp;F&amp;C&amp;A&amp;R&amp;P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24905-6F13-4EFB-BA3B-AB98816F7A91}">
  <sheetPr>
    <tabColor rgb="FF00FF00"/>
    <pageSetUpPr fitToPage="1"/>
  </sheetPr>
  <dimension ref="A1:U35"/>
  <sheetViews>
    <sheetView topLeftCell="A4" zoomScale="55" zoomScaleNormal="55" workbookViewId="0">
      <selection sqref="A1:J1"/>
    </sheetView>
  </sheetViews>
  <sheetFormatPr baseColWidth="10" defaultRowHeight="15.75" x14ac:dyDescent="0.25"/>
  <cols>
    <col min="1" max="1" width="54.5703125" customWidth="1"/>
    <col min="2" max="2" width="17.28515625" customWidth="1"/>
    <col min="3" max="10" width="26.140625" customWidth="1"/>
    <col min="11" max="11" width="18.140625" customWidth="1"/>
    <col min="12" max="12" width="48.85546875" style="512" customWidth="1"/>
    <col min="13" max="15" width="8.28515625" customWidth="1"/>
    <col min="16" max="16" width="10.85546875" customWidth="1"/>
    <col min="17" max="19" width="8.28515625" customWidth="1"/>
    <col min="20" max="20" width="17.7109375" customWidth="1"/>
    <col min="21" max="24" width="40.28515625" customWidth="1"/>
  </cols>
  <sheetData>
    <row r="1" spans="1:12" ht="57" customHeight="1" x14ac:dyDescent="0.25">
      <c r="A1" s="433" t="s">
        <v>74</v>
      </c>
      <c r="B1" s="433"/>
      <c r="C1" s="433"/>
      <c r="D1" s="433"/>
      <c r="E1" s="433"/>
      <c r="F1" s="433"/>
      <c r="G1" s="433"/>
      <c r="H1" s="433"/>
      <c r="I1" s="433"/>
      <c r="J1" s="433"/>
      <c r="K1" s="107"/>
    </row>
    <row r="2" spans="1:12" ht="42" customHeight="1" thickBot="1" x14ac:dyDescent="0.3">
      <c r="A2" s="433" t="s">
        <v>148</v>
      </c>
      <c r="B2" s="433"/>
      <c r="C2" s="434"/>
      <c r="D2" s="434"/>
      <c r="E2" s="434"/>
      <c r="F2" s="434"/>
      <c r="G2" s="434"/>
      <c r="H2" s="434"/>
      <c r="I2" s="434"/>
      <c r="J2" s="434"/>
      <c r="K2" s="107"/>
    </row>
    <row r="3" spans="1:12" ht="51.75" customHeight="1" thickBot="1" x14ac:dyDescent="0.3">
      <c r="A3" s="407" t="s">
        <v>75</v>
      </c>
      <c r="B3" s="435"/>
      <c r="C3" s="437" t="s">
        <v>2</v>
      </c>
      <c r="D3" s="438"/>
      <c r="E3" s="438"/>
      <c r="F3" s="438"/>
      <c r="G3" s="438"/>
      <c r="H3" s="438"/>
      <c r="I3" s="438"/>
      <c r="J3" s="439"/>
      <c r="K3" s="107"/>
    </row>
    <row r="4" spans="1:12" ht="57.75" customHeight="1" thickBot="1" x14ac:dyDescent="0.3">
      <c r="A4" s="411"/>
      <c r="B4" s="436"/>
      <c r="C4" s="239" t="s">
        <v>3</v>
      </c>
      <c r="D4" s="240" t="s">
        <v>4</v>
      </c>
      <c r="E4" s="240" t="s">
        <v>5</v>
      </c>
      <c r="F4" s="336" t="s">
        <v>6</v>
      </c>
      <c r="G4" s="336" t="s">
        <v>7</v>
      </c>
      <c r="H4" s="240" t="s">
        <v>8</v>
      </c>
      <c r="I4" s="337" t="s">
        <v>9</v>
      </c>
      <c r="J4" s="344" t="s">
        <v>10</v>
      </c>
      <c r="K4" s="107"/>
    </row>
    <row r="5" spans="1:12" ht="31.5" customHeight="1" x14ac:dyDescent="0.25">
      <c r="A5" s="440" t="s">
        <v>76</v>
      </c>
      <c r="B5" s="241" t="s">
        <v>20</v>
      </c>
      <c r="C5" s="242">
        <v>53</v>
      </c>
      <c r="D5" s="243">
        <v>28</v>
      </c>
      <c r="E5" s="243">
        <v>15</v>
      </c>
      <c r="F5" s="243">
        <v>12</v>
      </c>
      <c r="G5" s="243">
        <v>21</v>
      </c>
      <c r="H5" s="243" t="s">
        <v>16</v>
      </c>
      <c r="I5" s="244">
        <v>8</v>
      </c>
      <c r="J5" s="245">
        <f>SUM(C5:I5)</f>
        <v>137</v>
      </c>
      <c r="K5" s="107"/>
    </row>
    <row r="6" spans="1:12" ht="31.5" customHeight="1" x14ac:dyDescent="0.25">
      <c r="A6" s="432"/>
      <c r="B6" s="246" t="s">
        <v>29</v>
      </c>
      <c r="C6" s="247">
        <f t="shared" ref="C6:J6" si="0">C5/C$21</f>
        <v>5.2841475573280158E-2</v>
      </c>
      <c r="D6" s="248">
        <f t="shared" si="0"/>
        <v>5.7026476578411409E-2</v>
      </c>
      <c r="E6" s="248">
        <f t="shared" si="0"/>
        <v>6.9444444444444448E-2</v>
      </c>
      <c r="F6" s="248">
        <f t="shared" si="0"/>
        <v>6.3829787234042548E-2</v>
      </c>
      <c r="G6" s="248">
        <f t="shared" si="0"/>
        <v>5.3030303030303032E-2</v>
      </c>
      <c r="H6" s="248" t="s">
        <v>17</v>
      </c>
      <c r="I6" s="249">
        <f t="shared" si="0"/>
        <v>4.9382716049382713E-2</v>
      </c>
      <c r="J6" s="250">
        <f t="shared" si="0"/>
        <v>5.578175895765472E-2</v>
      </c>
      <c r="K6" s="107"/>
    </row>
    <row r="7" spans="1:12" ht="25.5" customHeight="1" x14ac:dyDescent="0.25">
      <c r="A7" s="396" t="s">
        <v>77</v>
      </c>
      <c r="B7" s="251" t="s">
        <v>20</v>
      </c>
      <c r="C7" s="252">
        <v>83</v>
      </c>
      <c r="D7" s="253">
        <v>39</v>
      </c>
      <c r="E7" s="253">
        <v>25</v>
      </c>
      <c r="F7" s="253">
        <v>25</v>
      </c>
      <c r="G7" s="253">
        <v>49</v>
      </c>
      <c r="H7" s="253" t="s">
        <v>16</v>
      </c>
      <c r="I7" s="254">
        <v>15</v>
      </c>
      <c r="J7" s="255">
        <f t="shared" ref="J7" si="1">SUM(C7:I7)</f>
        <v>236</v>
      </c>
      <c r="K7" s="107"/>
    </row>
    <row r="8" spans="1:12" ht="25.5" customHeight="1" x14ac:dyDescent="0.25">
      <c r="A8" s="432"/>
      <c r="B8" s="246" t="s">
        <v>29</v>
      </c>
      <c r="C8" s="247">
        <f t="shared" ref="C8:J8" si="2">C7/C$21</f>
        <v>8.2751744765702892E-2</v>
      </c>
      <c r="D8" s="248">
        <f t="shared" si="2"/>
        <v>7.9429735234215884E-2</v>
      </c>
      <c r="E8" s="248">
        <f t="shared" si="2"/>
        <v>0.11574074074074074</v>
      </c>
      <c r="F8" s="248">
        <f t="shared" si="2"/>
        <v>0.13297872340425532</v>
      </c>
      <c r="G8" s="248">
        <f t="shared" si="2"/>
        <v>0.12373737373737374</v>
      </c>
      <c r="H8" s="248" t="s">
        <v>17</v>
      </c>
      <c r="I8" s="249">
        <f t="shared" si="2"/>
        <v>9.2592592592592587E-2</v>
      </c>
      <c r="J8" s="250">
        <f t="shared" si="2"/>
        <v>9.6091205211726385E-2</v>
      </c>
      <c r="K8" s="107"/>
    </row>
    <row r="9" spans="1:12" ht="33.75" customHeight="1" x14ac:dyDescent="0.25">
      <c r="A9" s="396" t="s">
        <v>78</v>
      </c>
      <c r="B9" s="251" t="s">
        <v>20</v>
      </c>
      <c r="C9" s="252">
        <v>255</v>
      </c>
      <c r="D9" s="253">
        <v>195</v>
      </c>
      <c r="E9" s="253">
        <v>55</v>
      </c>
      <c r="F9" s="253">
        <v>33</v>
      </c>
      <c r="G9" s="253">
        <v>98</v>
      </c>
      <c r="H9" s="253" t="s">
        <v>16</v>
      </c>
      <c r="I9" s="254">
        <v>57</v>
      </c>
      <c r="J9" s="255">
        <f t="shared" ref="J9" si="3">SUM(C9:I9)</f>
        <v>693</v>
      </c>
      <c r="K9" s="107"/>
    </row>
    <row r="10" spans="1:12" ht="33.75" customHeight="1" x14ac:dyDescent="0.25">
      <c r="A10" s="432"/>
      <c r="B10" s="246" t="s">
        <v>29</v>
      </c>
      <c r="C10" s="247">
        <f t="shared" ref="C10:J10" si="4">C9/C$21</f>
        <v>0.25423728813559321</v>
      </c>
      <c r="D10" s="248">
        <f t="shared" si="4"/>
        <v>0.39714867617107941</v>
      </c>
      <c r="E10" s="248">
        <f t="shared" si="4"/>
        <v>0.25462962962962965</v>
      </c>
      <c r="F10" s="248">
        <f t="shared" si="4"/>
        <v>0.17553191489361702</v>
      </c>
      <c r="G10" s="248">
        <f t="shared" si="4"/>
        <v>0.24747474747474749</v>
      </c>
      <c r="H10" s="248" t="s">
        <v>17</v>
      </c>
      <c r="I10" s="249">
        <f t="shared" si="4"/>
        <v>0.35185185185185186</v>
      </c>
      <c r="J10" s="250">
        <f t="shared" si="4"/>
        <v>0.28216612377850164</v>
      </c>
      <c r="K10" s="107"/>
    </row>
    <row r="11" spans="1:12" ht="25.5" customHeight="1" x14ac:dyDescent="0.25">
      <c r="A11" s="396" t="s">
        <v>79</v>
      </c>
      <c r="B11" s="251" t="s">
        <v>20</v>
      </c>
      <c r="C11" s="252">
        <v>45</v>
      </c>
      <c r="D11" s="253">
        <v>33</v>
      </c>
      <c r="E11" s="253">
        <v>22</v>
      </c>
      <c r="F11" s="253">
        <v>14</v>
      </c>
      <c r="G11" s="253">
        <v>18</v>
      </c>
      <c r="H11" s="253" t="s">
        <v>16</v>
      </c>
      <c r="I11" s="254">
        <v>14</v>
      </c>
      <c r="J11" s="255">
        <f t="shared" ref="J11" si="5">SUM(C11:I11)</f>
        <v>146</v>
      </c>
      <c r="K11" s="107"/>
      <c r="L11" s="513"/>
    </row>
    <row r="12" spans="1:12" ht="25.5" customHeight="1" x14ac:dyDescent="0.25">
      <c r="A12" s="432"/>
      <c r="B12" s="246" t="s">
        <v>29</v>
      </c>
      <c r="C12" s="247">
        <f t="shared" ref="C12:J12" si="6">C11/C$21</f>
        <v>4.4865403788634101E-2</v>
      </c>
      <c r="D12" s="248">
        <f t="shared" si="6"/>
        <v>6.720977596741344E-2</v>
      </c>
      <c r="E12" s="248">
        <f t="shared" si="6"/>
        <v>0.10185185185185185</v>
      </c>
      <c r="F12" s="248">
        <f t="shared" si="6"/>
        <v>7.4468085106382975E-2</v>
      </c>
      <c r="G12" s="248">
        <f t="shared" si="6"/>
        <v>4.5454545454545456E-2</v>
      </c>
      <c r="H12" s="248" t="s">
        <v>17</v>
      </c>
      <c r="I12" s="249">
        <f t="shared" si="6"/>
        <v>8.6419753086419748E-2</v>
      </c>
      <c r="J12" s="250">
        <f t="shared" si="6"/>
        <v>5.9446254071661236E-2</v>
      </c>
      <c r="K12" s="107"/>
    </row>
    <row r="13" spans="1:12" ht="25.5" customHeight="1" x14ac:dyDescent="0.25">
      <c r="A13" s="396" t="s">
        <v>80</v>
      </c>
      <c r="B13" s="251" t="s">
        <v>20</v>
      </c>
      <c r="C13" s="252">
        <v>29</v>
      </c>
      <c r="D13" s="253">
        <v>21</v>
      </c>
      <c r="E13" s="253">
        <v>0</v>
      </c>
      <c r="F13" s="253">
        <v>4</v>
      </c>
      <c r="G13" s="253">
        <v>8</v>
      </c>
      <c r="H13" s="253" t="s">
        <v>16</v>
      </c>
      <c r="I13" s="254">
        <v>5</v>
      </c>
      <c r="J13" s="255">
        <f t="shared" ref="J13" si="7">SUM(C13:I13)</f>
        <v>67</v>
      </c>
      <c r="K13" s="107"/>
    </row>
    <row r="14" spans="1:12" ht="25.5" customHeight="1" x14ac:dyDescent="0.25">
      <c r="A14" s="432"/>
      <c r="B14" s="246" t="s">
        <v>29</v>
      </c>
      <c r="C14" s="247">
        <f t="shared" ref="C14:J14" si="8">C13/C$21</f>
        <v>2.8913260219341975E-2</v>
      </c>
      <c r="D14" s="248">
        <f t="shared" si="8"/>
        <v>4.2769857433808553E-2</v>
      </c>
      <c r="E14" s="248">
        <f t="shared" si="8"/>
        <v>0</v>
      </c>
      <c r="F14" s="248">
        <f t="shared" si="8"/>
        <v>2.1276595744680851E-2</v>
      </c>
      <c r="G14" s="248">
        <f t="shared" si="8"/>
        <v>2.0202020202020204E-2</v>
      </c>
      <c r="H14" s="248" t="s">
        <v>17</v>
      </c>
      <c r="I14" s="249">
        <f t="shared" si="8"/>
        <v>3.0864197530864196E-2</v>
      </c>
      <c r="J14" s="250">
        <f t="shared" si="8"/>
        <v>2.7280130293159611E-2</v>
      </c>
      <c r="K14" s="107"/>
    </row>
    <row r="15" spans="1:12" ht="25.5" customHeight="1" x14ac:dyDescent="0.25">
      <c r="A15" s="396" t="s">
        <v>81</v>
      </c>
      <c r="B15" s="251" t="s">
        <v>20</v>
      </c>
      <c r="C15" s="252">
        <v>9</v>
      </c>
      <c r="D15" s="253">
        <v>11</v>
      </c>
      <c r="E15" s="253">
        <v>5</v>
      </c>
      <c r="F15" s="253">
        <v>2</v>
      </c>
      <c r="G15" s="253">
        <v>4</v>
      </c>
      <c r="H15" s="253" t="s">
        <v>16</v>
      </c>
      <c r="I15" s="254">
        <v>2</v>
      </c>
      <c r="J15" s="255">
        <f t="shared" ref="J15" si="9">SUM(C15:I15)</f>
        <v>33</v>
      </c>
      <c r="K15" s="107"/>
    </row>
    <row r="16" spans="1:12" ht="25.5" customHeight="1" x14ac:dyDescent="0.25">
      <c r="A16" s="432"/>
      <c r="B16" s="246" t="s">
        <v>29</v>
      </c>
      <c r="C16" s="247">
        <f t="shared" ref="C16:J16" si="10">C15/C$21</f>
        <v>8.9730807577268201E-3</v>
      </c>
      <c r="D16" s="248">
        <f t="shared" si="10"/>
        <v>2.2403258655804479E-2</v>
      </c>
      <c r="E16" s="248">
        <f t="shared" si="10"/>
        <v>2.3148148148148147E-2</v>
      </c>
      <c r="F16" s="248">
        <f t="shared" si="10"/>
        <v>1.0638297872340425E-2</v>
      </c>
      <c r="G16" s="248">
        <f t="shared" si="10"/>
        <v>1.0101010101010102E-2</v>
      </c>
      <c r="H16" s="248" t="s">
        <v>17</v>
      </c>
      <c r="I16" s="249">
        <f t="shared" si="10"/>
        <v>1.2345679012345678E-2</v>
      </c>
      <c r="J16" s="250">
        <f t="shared" si="10"/>
        <v>1.3436482084690555E-2</v>
      </c>
      <c r="K16" s="107"/>
    </row>
    <row r="17" spans="1:21" ht="25.5" customHeight="1" x14ac:dyDescent="0.25">
      <c r="A17" s="442" t="s">
        <v>82</v>
      </c>
      <c r="B17" s="251" t="s">
        <v>20</v>
      </c>
      <c r="C17" s="252">
        <v>9</v>
      </c>
      <c r="D17" s="253">
        <v>9</v>
      </c>
      <c r="E17" s="253">
        <v>0</v>
      </c>
      <c r="F17" s="253">
        <v>0</v>
      </c>
      <c r="G17" s="253">
        <v>2</v>
      </c>
      <c r="H17" s="253" t="s">
        <v>16</v>
      </c>
      <c r="I17" s="254">
        <v>0</v>
      </c>
      <c r="J17" s="255">
        <f t="shared" ref="J17" si="11">SUM(C17:I17)</f>
        <v>20</v>
      </c>
      <c r="K17" s="107"/>
    </row>
    <row r="18" spans="1:21" ht="25.5" customHeight="1" x14ac:dyDescent="0.25">
      <c r="A18" s="432"/>
      <c r="B18" s="246" t="s">
        <v>29</v>
      </c>
      <c r="C18" s="247">
        <f t="shared" ref="C18:J18" si="12">C17/C$21</f>
        <v>8.9730807577268201E-3</v>
      </c>
      <c r="D18" s="248">
        <f t="shared" si="12"/>
        <v>1.8329938900203666E-2</v>
      </c>
      <c r="E18" s="248">
        <f t="shared" si="12"/>
        <v>0</v>
      </c>
      <c r="F18" s="248">
        <f t="shared" si="12"/>
        <v>0</v>
      </c>
      <c r="G18" s="248">
        <f t="shared" si="12"/>
        <v>5.0505050505050509E-3</v>
      </c>
      <c r="H18" s="248" t="s">
        <v>17</v>
      </c>
      <c r="I18" s="249">
        <f t="shared" si="12"/>
        <v>0</v>
      </c>
      <c r="J18" s="250">
        <f t="shared" si="12"/>
        <v>8.1433224755700327E-3</v>
      </c>
      <c r="K18" s="107"/>
    </row>
    <row r="19" spans="1:21" ht="25.5" customHeight="1" x14ac:dyDescent="0.25">
      <c r="A19" s="442" t="s">
        <v>83</v>
      </c>
      <c r="B19" s="251" t="s">
        <v>20</v>
      </c>
      <c r="C19" s="252">
        <v>520</v>
      </c>
      <c r="D19" s="253">
        <v>155</v>
      </c>
      <c r="E19" s="253">
        <v>94</v>
      </c>
      <c r="F19" s="253">
        <v>98</v>
      </c>
      <c r="G19" s="253">
        <v>196</v>
      </c>
      <c r="H19" s="253" t="s">
        <v>16</v>
      </c>
      <c r="I19" s="254">
        <v>61</v>
      </c>
      <c r="J19" s="255">
        <f t="shared" ref="J19" si="13">SUM(C19:I19)</f>
        <v>1124</v>
      </c>
      <c r="K19" s="107"/>
    </row>
    <row r="20" spans="1:21" ht="25.5" customHeight="1" thickBot="1" x14ac:dyDescent="0.3">
      <c r="A20" s="442"/>
      <c r="B20" s="251" t="s">
        <v>29</v>
      </c>
      <c r="C20" s="256">
        <f t="shared" ref="C20:J20" si="14">C19/C$21</f>
        <v>0.51844466600199401</v>
      </c>
      <c r="D20" s="257">
        <f t="shared" si="14"/>
        <v>0.31568228105906315</v>
      </c>
      <c r="E20" s="257">
        <f t="shared" si="14"/>
        <v>0.43518518518518517</v>
      </c>
      <c r="F20" s="257">
        <f t="shared" si="14"/>
        <v>0.52127659574468088</v>
      </c>
      <c r="G20" s="257">
        <f t="shared" si="14"/>
        <v>0.49494949494949497</v>
      </c>
      <c r="H20" s="248" t="s">
        <v>17</v>
      </c>
      <c r="I20" s="258">
        <f t="shared" si="14"/>
        <v>0.37654320987654322</v>
      </c>
      <c r="J20" s="259">
        <f t="shared" si="14"/>
        <v>0.45765472312703581</v>
      </c>
      <c r="K20" s="107"/>
      <c r="L20" s="514"/>
      <c r="M20" s="282"/>
      <c r="N20" s="282"/>
      <c r="O20" s="282"/>
      <c r="P20" s="282"/>
      <c r="Q20" s="282"/>
      <c r="R20" s="282"/>
      <c r="S20" s="282"/>
      <c r="T20" s="282"/>
      <c r="U20" s="282"/>
    </row>
    <row r="21" spans="1:21" ht="30.75" customHeight="1" x14ac:dyDescent="0.25">
      <c r="A21" s="414" t="s">
        <v>84</v>
      </c>
      <c r="B21" s="260" t="s">
        <v>20</v>
      </c>
      <c r="C21" s="129">
        <f t="shared" ref="C21:J21" si="15">C5+C7+C9+C11+C13+C15+C17+C19</f>
        <v>1003</v>
      </c>
      <c r="D21" s="130">
        <f t="shared" si="15"/>
        <v>491</v>
      </c>
      <c r="E21" s="130">
        <f t="shared" si="15"/>
        <v>216</v>
      </c>
      <c r="F21" s="130">
        <f t="shared" si="15"/>
        <v>188</v>
      </c>
      <c r="G21" s="130">
        <f t="shared" si="15"/>
        <v>396</v>
      </c>
      <c r="H21" s="130" t="s">
        <v>16</v>
      </c>
      <c r="I21" s="131">
        <f t="shared" si="15"/>
        <v>162</v>
      </c>
      <c r="J21" s="223">
        <f t="shared" si="15"/>
        <v>2456</v>
      </c>
      <c r="K21" s="107"/>
    </row>
    <row r="22" spans="1:21" ht="30.75" customHeight="1" thickBot="1" x14ac:dyDescent="0.3">
      <c r="A22" s="415"/>
      <c r="B22" s="261" t="s">
        <v>29</v>
      </c>
      <c r="C22" s="132">
        <f t="shared" ref="C22:I22" si="16">C21/C$21</f>
        <v>1</v>
      </c>
      <c r="D22" s="64">
        <f t="shared" si="16"/>
        <v>1</v>
      </c>
      <c r="E22" s="64">
        <f t="shared" si="16"/>
        <v>1</v>
      </c>
      <c r="F22" s="64">
        <f t="shared" si="16"/>
        <v>1</v>
      </c>
      <c r="G22" s="64">
        <f t="shared" si="16"/>
        <v>1</v>
      </c>
      <c r="H22" s="64" t="s">
        <v>17</v>
      </c>
      <c r="I22" s="71">
        <f t="shared" si="16"/>
        <v>1</v>
      </c>
      <c r="J22" s="72">
        <f>J21/J$21</f>
        <v>1</v>
      </c>
      <c r="K22" s="107"/>
    </row>
    <row r="23" spans="1:21" ht="36" customHeight="1" thickBot="1" x14ac:dyDescent="0.3">
      <c r="A23" s="343"/>
      <c r="B23" s="146"/>
      <c r="C23" s="135"/>
      <c r="D23" s="135"/>
      <c r="E23" s="135"/>
      <c r="F23" s="135"/>
      <c r="G23" s="135"/>
      <c r="H23" s="135"/>
      <c r="I23" s="135"/>
      <c r="J23" s="135"/>
      <c r="K23" s="107"/>
    </row>
    <row r="24" spans="1:21" ht="57" customHeight="1" x14ac:dyDescent="0.25">
      <c r="A24" s="224" t="s">
        <v>85</v>
      </c>
      <c r="B24" s="262" t="s">
        <v>20</v>
      </c>
      <c r="C24" s="263">
        <v>2</v>
      </c>
      <c r="D24" s="264">
        <v>242</v>
      </c>
      <c r="E24" s="264">
        <v>40</v>
      </c>
      <c r="F24" s="264">
        <v>3</v>
      </c>
      <c r="G24" s="264">
        <v>341</v>
      </c>
      <c r="H24" s="264" t="s">
        <v>16</v>
      </c>
      <c r="I24" s="265">
        <v>86</v>
      </c>
      <c r="J24" s="266">
        <f>SUM(C24:I24)</f>
        <v>714</v>
      </c>
      <c r="K24" s="515"/>
    </row>
    <row r="25" spans="1:21" ht="55.5" customHeight="1" thickBot="1" x14ac:dyDescent="0.3">
      <c r="A25" s="267" t="s">
        <v>66</v>
      </c>
      <c r="B25" s="268" t="s">
        <v>20</v>
      </c>
      <c r="C25" s="269">
        <f t="shared" ref="C25:J25" si="17">C26-C21-C24</f>
        <v>300</v>
      </c>
      <c r="D25" s="270">
        <f t="shared" si="17"/>
        <v>493</v>
      </c>
      <c r="E25" s="270">
        <f t="shared" si="17"/>
        <v>0</v>
      </c>
      <c r="F25" s="270">
        <f t="shared" si="17"/>
        <v>241</v>
      </c>
      <c r="G25" s="270">
        <f t="shared" si="17"/>
        <v>0</v>
      </c>
      <c r="H25" s="270">
        <v>191</v>
      </c>
      <c r="I25" s="271">
        <f t="shared" si="17"/>
        <v>0</v>
      </c>
      <c r="J25" s="272">
        <f t="shared" si="17"/>
        <v>1225</v>
      </c>
      <c r="K25" s="107"/>
    </row>
    <row r="26" spans="1:21" ht="54.75" customHeight="1" thickBot="1" x14ac:dyDescent="0.3">
      <c r="A26" s="341" t="s">
        <v>21</v>
      </c>
      <c r="B26" s="273" t="s">
        <v>20</v>
      </c>
      <c r="C26" s="269">
        <v>1305</v>
      </c>
      <c r="D26" s="270">
        <v>1226</v>
      </c>
      <c r="E26" s="270">
        <v>256</v>
      </c>
      <c r="F26" s="270">
        <v>432</v>
      </c>
      <c r="G26" s="270">
        <v>737</v>
      </c>
      <c r="H26" s="270">
        <v>191</v>
      </c>
      <c r="I26" s="271">
        <v>248</v>
      </c>
      <c r="J26" s="272">
        <f>SUM(C26:I26)</f>
        <v>4395</v>
      </c>
      <c r="K26" s="107"/>
    </row>
    <row r="27" spans="1:21" ht="54.75" customHeight="1" thickBot="1" x14ac:dyDescent="0.3">
      <c r="A27" s="145"/>
      <c r="B27" s="133"/>
      <c r="C27" s="91"/>
      <c r="D27" s="91"/>
      <c r="E27" s="91"/>
      <c r="F27" s="91"/>
      <c r="G27" s="91"/>
      <c r="H27" s="91"/>
      <c r="I27" s="91"/>
      <c r="J27" s="231"/>
      <c r="K27" s="107"/>
    </row>
    <row r="28" spans="1:21" ht="36.75" customHeight="1" x14ac:dyDescent="0.25">
      <c r="A28" s="443" t="s">
        <v>22</v>
      </c>
      <c r="B28" s="444"/>
      <c r="C28" s="444"/>
      <c r="D28" s="26"/>
      <c r="E28" s="26"/>
      <c r="F28" s="26"/>
      <c r="G28" s="26"/>
      <c r="H28" s="26"/>
      <c r="I28" s="26"/>
      <c r="J28" s="154"/>
      <c r="K28" s="107"/>
    </row>
    <row r="29" spans="1:21" ht="36.75" customHeight="1" x14ac:dyDescent="0.25">
      <c r="A29" s="445" t="s">
        <v>23</v>
      </c>
      <c r="B29" s="446"/>
      <c r="C29" s="274">
        <v>3</v>
      </c>
      <c r="D29" s="275">
        <v>3</v>
      </c>
      <c r="E29" s="275">
        <v>2</v>
      </c>
      <c r="F29" s="275">
        <v>1</v>
      </c>
      <c r="G29" s="275">
        <v>1</v>
      </c>
      <c r="H29" s="275">
        <v>0</v>
      </c>
      <c r="I29" s="275">
        <v>3</v>
      </c>
      <c r="J29" s="276">
        <f>SUM(C29:I29)</f>
        <v>13</v>
      </c>
      <c r="K29" s="107"/>
    </row>
    <row r="30" spans="1:21" ht="36.75" customHeight="1" thickBot="1" x14ac:dyDescent="0.3">
      <c r="A30" s="447" t="s">
        <v>24</v>
      </c>
      <c r="B30" s="448"/>
      <c r="C30" s="277">
        <v>4</v>
      </c>
      <c r="D30" s="278">
        <v>8</v>
      </c>
      <c r="E30" s="278">
        <v>2</v>
      </c>
      <c r="F30" s="278">
        <v>2</v>
      </c>
      <c r="G30" s="278">
        <v>1</v>
      </c>
      <c r="H30" s="278">
        <v>1</v>
      </c>
      <c r="I30" s="279">
        <v>3</v>
      </c>
      <c r="J30" s="280">
        <f>SUM(C30:I30)</f>
        <v>21</v>
      </c>
      <c r="K30" s="107"/>
    </row>
    <row r="31" spans="1:21" ht="42.6" customHeight="1" x14ac:dyDescent="0.25">
      <c r="A31" s="281" t="s">
        <v>25</v>
      </c>
      <c r="B31" s="133"/>
      <c r="C31" s="160"/>
      <c r="D31" s="160"/>
      <c r="E31" s="160"/>
      <c r="F31" s="160"/>
      <c r="G31" s="160"/>
      <c r="H31" s="160"/>
      <c r="I31" s="160"/>
      <c r="J31" s="160"/>
      <c r="K31" s="107"/>
    </row>
    <row r="32" spans="1:21" ht="46.9" customHeight="1" x14ac:dyDescent="0.25">
      <c r="A32" s="449" t="s">
        <v>86</v>
      </c>
      <c r="B32" s="449"/>
      <c r="C32" s="449"/>
      <c r="D32" s="449"/>
      <c r="E32" s="449"/>
      <c r="F32" s="449"/>
      <c r="G32" s="449"/>
      <c r="H32" s="449"/>
      <c r="I32" s="449"/>
      <c r="J32" s="449"/>
      <c r="K32" s="107"/>
    </row>
    <row r="33" spans="1:21" s="282" customFormat="1" ht="33.75" customHeight="1" x14ac:dyDescent="0.25">
      <c r="A33" s="441"/>
      <c r="B33" s="441"/>
      <c r="C33" s="441"/>
      <c r="D33" s="441"/>
      <c r="E33" s="441"/>
      <c r="F33" s="441"/>
      <c r="G33" s="441"/>
      <c r="H33" s="441"/>
      <c r="I33" s="441"/>
      <c r="J33" s="441"/>
      <c r="L33" s="512"/>
      <c r="M33"/>
      <c r="N33"/>
      <c r="O33"/>
      <c r="P33"/>
      <c r="Q33"/>
      <c r="R33"/>
      <c r="S33"/>
      <c r="T33"/>
      <c r="U33"/>
    </row>
    <row r="34" spans="1:21" ht="90.75" customHeight="1" x14ac:dyDescent="0.25">
      <c r="A34" s="516" t="s">
        <v>149</v>
      </c>
      <c r="B34" s="517"/>
      <c r="C34" s="517"/>
      <c r="D34" s="517"/>
      <c r="E34" s="517"/>
      <c r="F34" s="517"/>
      <c r="G34" s="517"/>
      <c r="H34" s="517"/>
      <c r="I34" s="517"/>
      <c r="J34" s="517"/>
      <c r="K34" s="107"/>
    </row>
    <row r="35" spans="1:21" x14ac:dyDescent="0.25">
      <c r="A35" s="107"/>
      <c r="B35" s="107"/>
      <c r="C35" s="107"/>
      <c r="D35" s="107"/>
      <c r="E35" s="107"/>
      <c r="F35" s="107"/>
      <c r="G35" s="107"/>
      <c r="H35" s="107"/>
      <c r="I35" s="107"/>
      <c r="J35" s="107"/>
      <c r="K35" s="107"/>
    </row>
  </sheetData>
  <mergeCells count="19">
    <mergeCell ref="A34:J34"/>
    <mergeCell ref="A21:A22"/>
    <mergeCell ref="A28:C28"/>
    <mergeCell ref="A29:B29"/>
    <mergeCell ref="A30:B30"/>
    <mergeCell ref="A32:J32"/>
    <mergeCell ref="A33:J33"/>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8" scale="53" orientation="landscape" r:id="rId1"/>
  <headerFooter>
    <oddFooter>&amp;L&amp;F&amp;C&amp;A&amp;R&amp;P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45B30-37F3-44DD-A196-DCD3D73B5F99}">
  <sheetPr>
    <tabColor rgb="FF00FF00"/>
    <pageSetUpPr fitToPage="1"/>
  </sheetPr>
  <dimension ref="A1:J44"/>
  <sheetViews>
    <sheetView zoomScale="59" zoomScaleNormal="59" workbookViewId="0">
      <selection sqref="A1:J1"/>
    </sheetView>
  </sheetViews>
  <sheetFormatPr baseColWidth="10" defaultRowHeight="15" x14ac:dyDescent="0.25"/>
  <cols>
    <col min="1" max="1" width="57.85546875" customWidth="1"/>
    <col min="2" max="2" width="10.140625" customWidth="1"/>
    <col min="3" max="4" width="22.5703125" customWidth="1"/>
    <col min="5" max="5" width="27.5703125" customWidth="1"/>
    <col min="6" max="10" width="22.5703125" customWidth="1"/>
  </cols>
  <sheetData>
    <row r="1" spans="1:10" ht="57" customHeight="1" x14ac:dyDescent="0.25">
      <c r="A1" s="452" t="s">
        <v>135</v>
      </c>
      <c r="B1" s="452"/>
      <c r="C1" s="452"/>
      <c r="D1" s="452"/>
      <c r="E1" s="452"/>
      <c r="F1" s="452"/>
      <c r="G1" s="452"/>
      <c r="H1" s="452"/>
      <c r="I1" s="452"/>
      <c r="J1" s="452"/>
    </row>
    <row r="2" spans="1:10" ht="57" customHeight="1" thickBot="1" x14ac:dyDescent="0.3">
      <c r="A2" s="452" t="s">
        <v>150</v>
      </c>
      <c r="B2" s="452"/>
      <c r="C2" s="453"/>
      <c r="D2" s="453"/>
      <c r="E2" s="453"/>
      <c r="F2" s="453"/>
      <c r="G2" s="453"/>
      <c r="H2" s="453"/>
      <c r="I2" s="453"/>
      <c r="J2" s="453"/>
    </row>
    <row r="3" spans="1:10" ht="51.75" customHeight="1" thickBot="1" x14ac:dyDescent="0.3">
      <c r="A3" s="454" t="s">
        <v>87</v>
      </c>
      <c r="B3" s="455"/>
      <c r="C3" s="458" t="s">
        <v>2</v>
      </c>
      <c r="D3" s="459"/>
      <c r="E3" s="459"/>
      <c r="F3" s="459"/>
      <c r="G3" s="459"/>
      <c r="H3" s="459"/>
      <c r="I3" s="459"/>
      <c r="J3" s="460"/>
    </row>
    <row r="4" spans="1:10" ht="92.25" customHeight="1" thickBot="1" x14ac:dyDescent="0.3">
      <c r="A4" s="456"/>
      <c r="B4" s="457"/>
      <c r="C4" s="108" t="s">
        <v>3</v>
      </c>
      <c r="D4" s="110" t="s">
        <v>4</v>
      </c>
      <c r="E4" s="109" t="s">
        <v>5</v>
      </c>
      <c r="F4" s="110" t="s">
        <v>6</v>
      </c>
      <c r="G4" s="109" t="s">
        <v>7</v>
      </c>
      <c r="H4" s="110" t="s">
        <v>8</v>
      </c>
      <c r="I4" s="111" t="s">
        <v>9</v>
      </c>
      <c r="J4" s="112" t="s">
        <v>10</v>
      </c>
    </row>
    <row r="5" spans="1:10" ht="31.5" customHeight="1" x14ac:dyDescent="0.25">
      <c r="A5" s="461" t="s">
        <v>88</v>
      </c>
      <c r="B5" s="283" t="s">
        <v>12</v>
      </c>
      <c r="C5" s="284">
        <v>0</v>
      </c>
      <c r="D5" s="285">
        <v>178</v>
      </c>
      <c r="E5" s="285">
        <v>97</v>
      </c>
      <c r="F5" s="285">
        <v>81</v>
      </c>
      <c r="G5" s="285">
        <v>77</v>
      </c>
      <c r="H5" s="285" t="s">
        <v>16</v>
      </c>
      <c r="I5" s="286">
        <v>37</v>
      </c>
      <c r="J5" s="287">
        <f>SUM(C5:I5)</f>
        <v>470</v>
      </c>
    </row>
    <row r="6" spans="1:10" ht="31.5" customHeight="1" x14ac:dyDescent="0.25">
      <c r="A6" s="451"/>
      <c r="B6" s="288" t="s">
        <v>29</v>
      </c>
      <c r="C6" s="119">
        <f t="shared" ref="C6:J6" si="0">C5/C$23</f>
        <v>0</v>
      </c>
      <c r="D6" s="63">
        <f t="shared" si="0"/>
        <v>0.37083333333333335</v>
      </c>
      <c r="E6" s="63">
        <f t="shared" si="0"/>
        <v>0.40248962655601661</v>
      </c>
      <c r="F6" s="63">
        <f t="shared" si="0"/>
        <v>0.28125</v>
      </c>
      <c r="G6" s="63">
        <f t="shared" si="0"/>
        <v>0.22383720930232559</v>
      </c>
      <c r="H6" s="63" t="s">
        <v>17</v>
      </c>
      <c r="I6" s="120">
        <f t="shared" si="0"/>
        <v>0.19892473118279569</v>
      </c>
      <c r="J6" s="289">
        <f t="shared" si="0"/>
        <v>0.30460142579390798</v>
      </c>
    </row>
    <row r="7" spans="1:10" ht="25.5" customHeight="1" x14ac:dyDescent="0.25">
      <c r="A7" s="450" t="s">
        <v>89</v>
      </c>
      <c r="B7" s="290" t="s">
        <v>20</v>
      </c>
      <c r="C7" s="291">
        <v>2</v>
      </c>
      <c r="D7" s="292">
        <v>73</v>
      </c>
      <c r="E7" s="292">
        <v>56</v>
      </c>
      <c r="F7" s="292">
        <v>54</v>
      </c>
      <c r="G7" s="292">
        <v>18</v>
      </c>
      <c r="H7" s="292" t="s">
        <v>16</v>
      </c>
      <c r="I7" s="293">
        <v>49</v>
      </c>
      <c r="J7" s="294">
        <f t="shared" ref="J7" si="1">SUM(C7:I7)</f>
        <v>252</v>
      </c>
    </row>
    <row r="8" spans="1:10" ht="25.5" customHeight="1" x14ac:dyDescent="0.25">
      <c r="A8" s="451"/>
      <c r="B8" s="288" t="s">
        <v>29</v>
      </c>
      <c r="C8" s="119">
        <f t="shared" ref="C8:J8" si="2">C7/C$23</f>
        <v>0.5</v>
      </c>
      <c r="D8" s="63">
        <f t="shared" si="2"/>
        <v>0.15208333333333332</v>
      </c>
      <c r="E8" s="63">
        <f t="shared" si="2"/>
        <v>0.23236514522821577</v>
      </c>
      <c r="F8" s="63">
        <f t="shared" si="2"/>
        <v>0.1875</v>
      </c>
      <c r="G8" s="63">
        <f t="shared" si="2"/>
        <v>5.232558139534884E-2</v>
      </c>
      <c r="H8" s="63" t="s">
        <v>17</v>
      </c>
      <c r="I8" s="120">
        <f t="shared" si="2"/>
        <v>0.26344086021505375</v>
      </c>
      <c r="J8" s="289">
        <f t="shared" si="2"/>
        <v>0.16331821127673363</v>
      </c>
    </row>
    <row r="9" spans="1:10" ht="25.5" customHeight="1" x14ac:dyDescent="0.25">
      <c r="A9" s="450" t="s">
        <v>90</v>
      </c>
      <c r="B9" s="290" t="s">
        <v>20</v>
      </c>
      <c r="C9" s="291">
        <v>1</v>
      </c>
      <c r="D9" s="292">
        <v>26</v>
      </c>
      <c r="E9" s="292">
        <v>48</v>
      </c>
      <c r="F9" s="292">
        <v>4</v>
      </c>
      <c r="G9" s="292">
        <v>174</v>
      </c>
      <c r="H9" s="292" t="s">
        <v>16</v>
      </c>
      <c r="I9" s="293">
        <v>7</v>
      </c>
      <c r="J9" s="294">
        <f t="shared" ref="J9" si="3">SUM(C9:I9)</f>
        <v>260</v>
      </c>
    </row>
    <row r="10" spans="1:10" ht="25.5" customHeight="1" x14ac:dyDescent="0.25">
      <c r="A10" s="451"/>
      <c r="B10" s="288" t="s">
        <v>29</v>
      </c>
      <c r="C10" s="119">
        <f t="shared" ref="C10:J10" si="4">C9/C$23</f>
        <v>0.25</v>
      </c>
      <c r="D10" s="63">
        <f t="shared" si="4"/>
        <v>5.4166666666666669E-2</v>
      </c>
      <c r="E10" s="63">
        <f t="shared" si="4"/>
        <v>0.19917012448132779</v>
      </c>
      <c r="F10" s="63">
        <f t="shared" si="4"/>
        <v>1.3888888888888888E-2</v>
      </c>
      <c r="G10" s="63">
        <f t="shared" si="4"/>
        <v>0.5058139534883721</v>
      </c>
      <c r="H10" s="63" t="s">
        <v>17</v>
      </c>
      <c r="I10" s="120">
        <f t="shared" si="4"/>
        <v>3.7634408602150539E-2</v>
      </c>
      <c r="J10" s="289">
        <f t="shared" si="4"/>
        <v>0.16850291639662995</v>
      </c>
    </row>
    <row r="11" spans="1:10" ht="25.5" customHeight="1" x14ac:dyDescent="0.25">
      <c r="A11" s="450" t="s">
        <v>91</v>
      </c>
      <c r="B11" s="290" t="s">
        <v>20</v>
      </c>
      <c r="C11" s="291">
        <v>0</v>
      </c>
      <c r="D11" s="292">
        <v>51</v>
      </c>
      <c r="E11" s="292">
        <v>14</v>
      </c>
      <c r="F11" s="292">
        <v>82</v>
      </c>
      <c r="G11" s="292">
        <v>11</v>
      </c>
      <c r="H11" s="292" t="s">
        <v>16</v>
      </c>
      <c r="I11" s="293">
        <v>17</v>
      </c>
      <c r="J11" s="294">
        <f t="shared" ref="J11" si="5">SUM(C11:I11)</f>
        <v>175</v>
      </c>
    </row>
    <row r="12" spans="1:10" ht="25.5" customHeight="1" x14ac:dyDescent="0.25">
      <c r="A12" s="451"/>
      <c r="B12" s="288" t="s">
        <v>29</v>
      </c>
      <c r="C12" s="119">
        <f t="shared" ref="C12:J12" si="6">C11/C$23</f>
        <v>0</v>
      </c>
      <c r="D12" s="63">
        <f t="shared" si="6"/>
        <v>0.10625</v>
      </c>
      <c r="E12" s="63">
        <f t="shared" si="6"/>
        <v>5.8091286307053944E-2</v>
      </c>
      <c r="F12" s="63">
        <f t="shared" si="6"/>
        <v>0.28472222222222221</v>
      </c>
      <c r="G12" s="63">
        <f t="shared" si="6"/>
        <v>3.1976744186046513E-2</v>
      </c>
      <c r="H12" s="63" t="s">
        <v>17</v>
      </c>
      <c r="I12" s="120">
        <f t="shared" si="6"/>
        <v>9.1397849462365593E-2</v>
      </c>
      <c r="J12" s="289">
        <f t="shared" si="6"/>
        <v>0.11341542449773169</v>
      </c>
    </row>
    <row r="13" spans="1:10" ht="25.5" customHeight="1" x14ac:dyDescent="0.25">
      <c r="A13" s="450" t="s">
        <v>92</v>
      </c>
      <c r="B13" s="290" t="s">
        <v>20</v>
      </c>
      <c r="C13" s="291">
        <v>1</v>
      </c>
      <c r="D13" s="292">
        <v>41</v>
      </c>
      <c r="E13" s="292">
        <v>12</v>
      </c>
      <c r="F13" s="292">
        <v>61</v>
      </c>
      <c r="G13" s="292">
        <v>32</v>
      </c>
      <c r="H13" s="292" t="s">
        <v>16</v>
      </c>
      <c r="I13" s="293">
        <v>52</v>
      </c>
      <c r="J13" s="294">
        <f>SUM(C13:I13)</f>
        <v>199</v>
      </c>
    </row>
    <row r="14" spans="1:10" ht="25.5" customHeight="1" x14ac:dyDescent="0.25">
      <c r="A14" s="451"/>
      <c r="B14" s="288" t="s">
        <v>29</v>
      </c>
      <c r="C14" s="119">
        <f t="shared" ref="C14:J14" si="7">C13/C$23</f>
        <v>0.25</v>
      </c>
      <c r="D14" s="63">
        <f t="shared" si="7"/>
        <v>8.5416666666666669E-2</v>
      </c>
      <c r="E14" s="63">
        <f t="shared" si="7"/>
        <v>4.9792531120331947E-2</v>
      </c>
      <c r="F14" s="63">
        <f t="shared" si="7"/>
        <v>0.21180555555555555</v>
      </c>
      <c r="G14" s="63">
        <f t="shared" si="7"/>
        <v>9.3023255813953487E-2</v>
      </c>
      <c r="H14" s="63" t="s">
        <v>17</v>
      </c>
      <c r="I14" s="120">
        <f t="shared" si="7"/>
        <v>0.27956989247311825</v>
      </c>
      <c r="J14" s="289">
        <f t="shared" si="7"/>
        <v>0.1289695398574206</v>
      </c>
    </row>
    <row r="15" spans="1:10" ht="25.5" customHeight="1" x14ac:dyDescent="0.25">
      <c r="A15" s="450" t="s">
        <v>93</v>
      </c>
      <c r="B15" s="290" t="s">
        <v>20</v>
      </c>
      <c r="C15" s="291">
        <v>0</v>
      </c>
      <c r="D15" s="292">
        <v>17</v>
      </c>
      <c r="E15" s="292">
        <v>11</v>
      </c>
      <c r="F15" s="292">
        <v>5</v>
      </c>
      <c r="G15" s="292">
        <v>9</v>
      </c>
      <c r="H15" s="292" t="s">
        <v>16</v>
      </c>
      <c r="I15" s="293">
        <v>2</v>
      </c>
      <c r="J15" s="294">
        <f t="shared" ref="J15" si="8">SUM(C15:I15)</f>
        <v>44</v>
      </c>
    </row>
    <row r="16" spans="1:10" ht="25.5" customHeight="1" x14ac:dyDescent="0.25">
      <c r="A16" s="451"/>
      <c r="B16" s="288" t="s">
        <v>29</v>
      </c>
      <c r="C16" s="119">
        <f t="shared" ref="C16:J16" si="9">C15/C$23</f>
        <v>0</v>
      </c>
      <c r="D16" s="63">
        <f t="shared" si="9"/>
        <v>3.5416666666666666E-2</v>
      </c>
      <c r="E16" s="63">
        <f t="shared" si="9"/>
        <v>4.5643153526970952E-2</v>
      </c>
      <c r="F16" s="63">
        <f t="shared" si="9"/>
        <v>1.7361111111111112E-2</v>
      </c>
      <c r="G16" s="63">
        <f t="shared" si="9"/>
        <v>2.616279069767442E-2</v>
      </c>
      <c r="H16" s="63" t="s">
        <v>17</v>
      </c>
      <c r="I16" s="120">
        <f t="shared" si="9"/>
        <v>1.0752688172043012E-2</v>
      </c>
      <c r="J16" s="289">
        <f t="shared" si="9"/>
        <v>2.8515878159429683E-2</v>
      </c>
    </row>
    <row r="17" spans="1:10" ht="25.5" customHeight="1" x14ac:dyDescent="0.25">
      <c r="A17" s="450" t="s">
        <v>94</v>
      </c>
      <c r="B17" s="290" t="s">
        <v>20</v>
      </c>
      <c r="C17" s="291">
        <v>0</v>
      </c>
      <c r="D17" s="292">
        <v>1</v>
      </c>
      <c r="E17" s="292">
        <v>3</v>
      </c>
      <c r="F17" s="292">
        <v>1</v>
      </c>
      <c r="G17" s="292">
        <v>5</v>
      </c>
      <c r="H17" s="292" t="s">
        <v>16</v>
      </c>
      <c r="I17" s="293">
        <v>2</v>
      </c>
      <c r="J17" s="294">
        <f t="shared" ref="J17" si="10">SUM(C17:I17)</f>
        <v>12</v>
      </c>
    </row>
    <row r="18" spans="1:10" ht="25.5" customHeight="1" x14ac:dyDescent="0.25">
      <c r="A18" s="451"/>
      <c r="B18" s="288" t="s">
        <v>29</v>
      </c>
      <c r="C18" s="119">
        <f t="shared" ref="C18:J18" si="11">C17/C$23</f>
        <v>0</v>
      </c>
      <c r="D18" s="63">
        <f t="shared" si="11"/>
        <v>2.0833333333333333E-3</v>
      </c>
      <c r="E18" s="63">
        <f t="shared" si="11"/>
        <v>1.2448132780082987E-2</v>
      </c>
      <c r="F18" s="63">
        <f t="shared" si="11"/>
        <v>3.472222222222222E-3</v>
      </c>
      <c r="G18" s="63">
        <f t="shared" si="11"/>
        <v>1.4534883720930232E-2</v>
      </c>
      <c r="H18" s="63" t="s">
        <v>17</v>
      </c>
      <c r="I18" s="120">
        <f t="shared" si="11"/>
        <v>1.0752688172043012E-2</v>
      </c>
      <c r="J18" s="289">
        <f t="shared" si="11"/>
        <v>7.7770576798444589E-3</v>
      </c>
    </row>
    <row r="19" spans="1:10" ht="25.5" customHeight="1" x14ac:dyDescent="0.25">
      <c r="A19" s="450" t="s">
        <v>95</v>
      </c>
      <c r="B19" s="290" t="s">
        <v>20</v>
      </c>
      <c r="C19" s="291">
        <v>0</v>
      </c>
      <c r="D19" s="292">
        <v>33</v>
      </c>
      <c r="E19" s="292">
        <v>0</v>
      </c>
      <c r="F19" s="292">
        <v>0</v>
      </c>
      <c r="G19" s="292">
        <v>4</v>
      </c>
      <c r="H19" s="292" t="s">
        <v>16</v>
      </c>
      <c r="I19" s="293">
        <v>2</v>
      </c>
      <c r="J19" s="294">
        <f t="shared" ref="J19" si="12">SUM(C19:I19)</f>
        <v>39</v>
      </c>
    </row>
    <row r="20" spans="1:10" ht="25.5" customHeight="1" x14ac:dyDescent="0.25">
      <c r="A20" s="451"/>
      <c r="B20" s="288" t="s">
        <v>29</v>
      </c>
      <c r="C20" s="119">
        <f t="shared" ref="C20:J20" si="13">C19/C$23</f>
        <v>0</v>
      </c>
      <c r="D20" s="63">
        <f t="shared" si="13"/>
        <v>6.8750000000000006E-2</v>
      </c>
      <c r="E20" s="63">
        <f t="shared" si="13"/>
        <v>0</v>
      </c>
      <c r="F20" s="63">
        <f t="shared" si="13"/>
        <v>0</v>
      </c>
      <c r="G20" s="63">
        <f t="shared" si="13"/>
        <v>1.1627906976744186E-2</v>
      </c>
      <c r="H20" s="63" t="s">
        <v>17</v>
      </c>
      <c r="I20" s="120">
        <f t="shared" si="13"/>
        <v>1.0752688172043012E-2</v>
      </c>
      <c r="J20" s="289">
        <f t="shared" si="13"/>
        <v>2.5275437459494492E-2</v>
      </c>
    </row>
    <row r="21" spans="1:10" ht="39.75" customHeight="1" x14ac:dyDescent="0.25">
      <c r="A21" s="450" t="s">
        <v>96</v>
      </c>
      <c r="B21" s="290" t="s">
        <v>20</v>
      </c>
      <c r="C21" s="291">
        <v>0</v>
      </c>
      <c r="D21" s="292">
        <v>60</v>
      </c>
      <c r="E21" s="292">
        <v>0</v>
      </c>
      <c r="F21" s="292">
        <v>0</v>
      </c>
      <c r="G21" s="292">
        <v>14</v>
      </c>
      <c r="H21" s="292" t="s">
        <v>16</v>
      </c>
      <c r="I21" s="293">
        <v>18</v>
      </c>
      <c r="J21" s="294">
        <f t="shared" ref="J21" si="14">SUM(C21:I21)</f>
        <v>92</v>
      </c>
    </row>
    <row r="22" spans="1:10" ht="45.75" customHeight="1" thickBot="1" x14ac:dyDescent="0.3">
      <c r="A22" s="461"/>
      <c r="B22" s="290" t="s">
        <v>29</v>
      </c>
      <c r="C22" s="220">
        <f t="shared" ref="C22:J22" si="15">C21/C$23</f>
        <v>0</v>
      </c>
      <c r="D22" s="221">
        <f t="shared" si="15"/>
        <v>0.125</v>
      </c>
      <c r="E22" s="221">
        <f t="shared" si="15"/>
        <v>0</v>
      </c>
      <c r="F22" s="221">
        <f t="shared" si="15"/>
        <v>0</v>
      </c>
      <c r="G22" s="221">
        <f t="shared" si="15"/>
        <v>4.0697674418604654E-2</v>
      </c>
      <c r="H22" s="221" t="s">
        <v>17</v>
      </c>
      <c r="I22" s="222">
        <f t="shared" si="15"/>
        <v>9.6774193548387094E-2</v>
      </c>
      <c r="J22" s="295">
        <f t="shared" si="15"/>
        <v>5.9624108878807515E-2</v>
      </c>
    </row>
    <row r="23" spans="1:10" ht="27" customHeight="1" x14ac:dyDescent="0.25">
      <c r="A23" s="454" t="s">
        <v>97</v>
      </c>
      <c r="B23" s="283" t="s">
        <v>20</v>
      </c>
      <c r="C23" s="296">
        <f t="shared" ref="C23:J23" si="16">C5+C7+C9+C11+C13+C15+C17+C19+C21</f>
        <v>4</v>
      </c>
      <c r="D23" s="297">
        <f t="shared" si="16"/>
        <v>480</v>
      </c>
      <c r="E23" s="297">
        <f t="shared" si="16"/>
        <v>241</v>
      </c>
      <c r="F23" s="297">
        <f t="shared" si="16"/>
        <v>288</v>
      </c>
      <c r="G23" s="297">
        <f t="shared" si="16"/>
        <v>344</v>
      </c>
      <c r="H23" s="296" t="s">
        <v>16</v>
      </c>
      <c r="I23" s="154">
        <f t="shared" si="16"/>
        <v>186</v>
      </c>
      <c r="J23" s="154">
        <f t="shared" si="16"/>
        <v>1543</v>
      </c>
    </row>
    <row r="24" spans="1:10" ht="27" customHeight="1" thickBot="1" x14ac:dyDescent="0.3">
      <c r="A24" s="456"/>
      <c r="B24" s="298" t="s">
        <v>29</v>
      </c>
      <c r="C24" s="132">
        <f t="shared" ref="C24:I24" si="17">C23/C$23</f>
        <v>1</v>
      </c>
      <c r="D24" s="64">
        <f t="shared" si="17"/>
        <v>1</v>
      </c>
      <c r="E24" s="64">
        <f t="shared" si="17"/>
        <v>1</v>
      </c>
      <c r="F24" s="64">
        <f t="shared" si="17"/>
        <v>1</v>
      </c>
      <c r="G24" s="64">
        <f t="shared" si="17"/>
        <v>1</v>
      </c>
      <c r="H24" s="64" t="s">
        <v>17</v>
      </c>
      <c r="I24" s="71">
        <f t="shared" si="17"/>
        <v>1</v>
      </c>
      <c r="J24" s="299">
        <f>J23/J$23</f>
        <v>1</v>
      </c>
    </row>
    <row r="25" spans="1:10" ht="36" customHeight="1" thickBot="1" x14ac:dyDescent="0.3">
      <c r="A25" s="133"/>
      <c r="B25" s="134"/>
      <c r="C25" s="135"/>
      <c r="D25" s="135"/>
      <c r="E25" s="135"/>
      <c r="F25" s="135"/>
      <c r="G25" s="135"/>
      <c r="H25" s="135"/>
      <c r="I25" s="135"/>
      <c r="J25" s="135"/>
    </row>
    <row r="26" spans="1:10" ht="45.75" customHeight="1" x14ac:dyDescent="0.25">
      <c r="A26" s="300" t="s">
        <v>98</v>
      </c>
      <c r="B26" s="301" t="s">
        <v>20</v>
      </c>
      <c r="C26" s="302">
        <v>13</v>
      </c>
      <c r="D26" s="303">
        <v>253</v>
      </c>
      <c r="E26" s="303">
        <v>15</v>
      </c>
      <c r="F26" s="303">
        <v>4</v>
      </c>
      <c r="G26" s="303">
        <v>393</v>
      </c>
      <c r="H26" s="304" t="s">
        <v>16</v>
      </c>
      <c r="I26" s="305">
        <v>62</v>
      </c>
      <c r="J26" s="306">
        <f>SUM(C26:I26)</f>
        <v>740</v>
      </c>
    </row>
    <row r="27" spans="1:10" ht="45.75" customHeight="1" thickBot="1" x14ac:dyDescent="0.3">
      <c r="A27" s="307" t="s">
        <v>66</v>
      </c>
      <c r="B27" s="298" t="s">
        <v>20</v>
      </c>
      <c r="C27" s="308">
        <f t="shared" ref="C27:I27" si="18">C28-C23-C26</f>
        <v>1288</v>
      </c>
      <c r="D27" s="309">
        <f t="shared" si="18"/>
        <v>493</v>
      </c>
      <c r="E27" s="309">
        <f t="shared" si="18"/>
        <v>0</v>
      </c>
      <c r="F27" s="309">
        <f t="shared" si="18"/>
        <v>140</v>
      </c>
      <c r="G27" s="309">
        <f t="shared" si="18"/>
        <v>0</v>
      </c>
      <c r="H27" s="310">
        <v>191</v>
      </c>
      <c r="I27" s="311">
        <f t="shared" si="18"/>
        <v>0</v>
      </c>
      <c r="J27" s="312">
        <f>+I27+H27+G27+F27+E27+D27+C27</f>
        <v>2112</v>
      </c>
    </row>
    <row r="28" spans="1:10" ht="45.75" customHeight="1" thickBot="1" x14ac:dyDescent="0.3">
      <c r="A28" s="313" t="s">
        <v>21</v>
      </c>
      <c r="B28" s="298" t="s">
        <v>20</v>
      </c>
      <c r="C28" s="314">
        <v>1305</v>
      </c>
      <c r="D28" s="310">
        <v>1226</v>
      </c>
      <c r="E28" s="310">
        <v>256</v>
      </c>
      <c r="F28" s="310">
        <v>432</v>
      </c>
      <c r="G28" s="310">
        <v>737</v>
      </c>
      <c r="H28" s="310">
        <v>191</v>
      </c>
      <c r="I28" s="315">
        <v>248</v>
      </c>
      <c r="J28" s="312">
        <f>+I28+H28+G28+F28+E28+D28+C28</f>
        <v>4395</v>
      </c>
    </row>
    <row r="29" spans="1:10" ht="48.75" customHeight="1" thickBot="1" x14ac:dyDescent="0.3">
      <c r="A29" s="145"/>
      <c r="B29" s="133"/>
      <c r="C29" s="91"/>
      <c r="D29" s="91"/>
      <c r="E29" s="91"/>
      <c r="F29" s="91"/>
      <c r="G29" s="91"/>
      <c r="H29" s="91"/>
      <c r="I29" s="91"/>
      <c r="J29" s="231"/>
    </row>
    <row r="30" spans="1:10" ht="39.75" customHeight="1" x14ac:dyDescent="0.25">
      <c r="A30" s="383" t="s">
        <v>22</v>
      </c>
      <c r="B30" s="384"/>
      <c r="C30" s="384"/>
      <c r="D30" s="26"/>
      <c r="E30" s="26"/>
      <c r="F30" s="26"/>
      <c r="G30" s="26"/>
      <c r="H30" s="26"/>
      <c r="I30" s="26"/>
      <c r="J30" s="154"/>
    </row>
    <row r="31" spans="1:10" ht="39.75" customHeight="1" x14ac:dyDescent="0.25">
      <c r="A31" s="462" t="s">
        <v>23</v>
      </c>
      <c r="B31" s="463"/>
      <c r="C31" s="518">
        <v>1</v>
      </c>
      <c r="D31" s="316">
        <v>3</v>
      </c>
      <c r="E31" s="316">
        <v>2</v>
      </c>
      <c r="F31" s="316">
        <v>2</v>
      </c>
      <c r="G31" s="316">
        <v>1</v>
      </c>
      <c r="H31" s="316">
        <v>0</v>
      </c>
      <c r="I31" s="316">
        <v>3</v>
      </c>
      <c r="J31" s="317">
        <f>SUM(C31:I31)</f>
        <v>12</v>
      </c>
    </row>
    <row r="32" spans="1:10" ht="39.75" customHeight="1" thickBot="1" x14ac:dyDescent="0.3">
      <c r="A32" s="464" t="s">
        <v>24</v>
      </c>
      <c r="B32" s="465"/>
      <c r="C32" s="318">
        <v>4</v>
      </c>
      <c r="D32" s="319">
        <v>8</v>
      </c>
      <c r="E32" s="319">
        <v>2</v>
      </c>
      <c r="F32" s="319">
        <v>2</v>
      </c>
      <c r="G32" s="319">
        <v>1</v>
      </c>
      <c r="H32" s="319">
        <v>1</v>
      </c>
      <c r="I32" s="320">
        <v>3</v>
      </c>
      <c r="J32" s="321">
        <f>SUM(C32:I32)</f>
        <v>21</v>
      </c>
    </row>
    <row r="33" spans="1:10" ht="31.5" customHeight="1" x14ac:dyDescent="0.25">
      <c r="A33" s="107" t="s">
        <v>25</v>
      </c>
      <c r="B33" s="159"/>
      <c r="C33" s="160"/>
      <c r="D33" s="160"/>
      <c r="E33" s="160"/>
      <c r="F33" s="160"/>
      <c r="G33" s="160"/>
      <c r="H33" s="160"/>
      <c r="I33" s="160"/>
      <c r="J33" s="160"/>
    </row>
    <row r="34" spans="1:10" x14ac:dyDescent="0.25">
      <c r="A34" s="107"/>
      <c r="B34" s="107"/>
      <c r="C34" s="107"/>
      <c r="D34" s="107"/>
      <c r="E34" s="107"/>
      <c r="F34" s="107"/>
      <c r="G34" s="107"/>
      <c r="H34" s="107"/>
      <c r="I34" s="107"/>
      <c r="J34" s="107"/>
    </row>
    <row r="35" spans="1:10" x14ac:dyDescent="0.25">
      <c r="A35" s="107"/>
      <c r="B35" s="107"/>
      <c r="C35" s="107"/>
      <c r="D35" s="107"/>
      <c r="E35" s="107"/>
      <c r="F35" s="107"/>
      <c r="G35" s="107"/>
      <c r="H35" s="107"/>
      <c r="I35" s="107"/>
      <c r="J35" s="107"/>
    </row>
    <row r="36" spans="1:10" x14ac:dyDescent="0.25">
      <c r="A36" s="107"/>
      <c r="B36" s="107"/>
      <c r="C36" s="107"/>
      <c r="D36" s="107"/>
      <c r="E36" s="107"/>
      <c r="F36" s="107"/>
      <c r="G36" s="107"/>
      <c r="H36" s="107"/>
      <c r="I36" s="107"/>
      <c r="J36" s="107"/>
    </row>
    <row r="37" spans="1:10" x14ac:dyDescent="0.25">
      <c r="A37" s="107"/>
      <c r="B37" s="107"/>
      <c r="C37" s="107"/>
      <c r="D37" s="107"/>
      <c r="E37" s="107"/>
      <c r="F37" s="107"/>
      <c r="G37" s="107"/>
      <c r="H37" s="107"/>
      <c r="I37" s="107"/>
      <c r="J37" s="107"/>
    </row>
    <row r="38" spans="1:10" x14ac:dyDescent="0.25">
      <c r="A38" s="107"/>
      <c r="B38" s="107"/>
      <c r="C38" s="107"/>
      <c r="D38" s="107"/>
      <c r="E38" s="107"/>
      <c r="F38" s="107"/>
      <c r="G38" s="107"/>
      <c r="H38" s="107"/>
      <c r="I38" s="107"/>
      <c r="J38" s="107"/>
    </row>
    <row r="39" spans="1:10" x14ac:dyDescent="0.25">
      <c r="A39" s="107"/>
      <c r="B39" s="107"/>
      <c r="C39" s="107"/>
      <c r="D39" s="107"/>
      <c r="E39" s="107"/>
      <c r="F39" s="107"/>
      <c r="G39" s="107"/>
      <c r="H39" s="107"/>
      <c r="I39" s="107"/>
      <c r="J39" s="107"/>
    </row>
    <row r="40" spans="1:10" x14ac:dyDescent="0.25">
      <c r="A40" s="107"/>
      <c r="B40" s="107"/>
      <c r="C40" s="107"/>
      <c r="D40" s="107"/>
      <c r="E40" s="107"/>
      <c r="F40" s="107"/>
      <c r="G40" s="107"/>
      <c r="H40" s="107"/>
      <c r="I40" s="107"/>
      <c r="J40" s="107"/>
    </row>
    <row r="41" spans="1:10" x14ac:dyDescent="0.25">
      <c r="A41" s="107"/>
      <c r="B41" s="107"/>
      <c r="C41" s="107"/>
      <c r="D41" s="107"/>
      <c r="E41" s="107"/>
      <c r="F41" s="107"/>
      <c r="G41" s="107"/>
      <c r="H41" s="107"/>
      <c r="I41" s="107"/>
      <c r="J41" s="107"/>
    </row>
    <row r="42" spans="1:10" x14ac:dyDescent="0.25">
      <c r="A42" s="107"/>
      <c r="B42" s="107"/>
      <c r="C42" s="107"/>
      <c r="D42" s="107"/>
      <c r="E42" s="107"/>
      <c r="F42" s="107"/>
      <c r="G42" s="107"/>
      <c r="H42" s="107"/>
      <c r="I42" s="107"/>
      <c r="J42" s="107"/>
    </row>
    <row r="43" spans="1:10" x14ac:dyDescent="0.25">
      <c r="A43" s="107"/>
      <c r="B43" s="107"/>
      <c r="C43" s="107"/>
      <c r="D43" s="107"/>
      <c r="E43" s="107"/>
      <c r="F43" s="107"/>
      <c r="G43" s="107"/>
      <c r="H43" s="107"/>
      <c r="I43" s="107"/>
      <c r="J43" s="107"/>
    </row>
    <row r="44" spans="1:10" x14ac:dyDescent="0.25">
      <c r="A44" s="107"/>
      <c r="B44" s="107"/>
      <c r="C44" s="107"/>
      <c r="D44" s="107"/>
      <c r="E44" s="107"/>
      <c r="F44" s="107"/>
      <c r="G44" s="107"/>
      <c r="H44" s="107"/>
      <c r="I44" s="107"/>
      <c r="J44" s="107"/>
    </row>
  </sheetData>
  <mergeCells count="17">
    <mergeCell ref="A21:A22"/>
    <mergeCell ref="A23:A24"/>
    <mergeCell ref="A30:C30"/>
    <mergeCell ref="A31:B31"/>
    <mergeCell ref="A32:B32"/>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8" scale="50" orientation="landscape" r:id="rId1"/>
  <headerFooter>
    <oddFooter>&amp;L&amp;F&amp;C&amp;A&amp;R&amp;P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0DB71-273B-443E-AAD4-52BB517A3C03}">
  <sheetPr>
    <tabColor rgb="FF00FF00"/>
    <pageSetUpPr fitToPage="1"/>
  </sheetPr>
  <dimension ref="A1:J39"/>
  <sheetViews>
    <sheetView zoomScale="51" zoomScaleNormal="51" workbookViewId="0">
      <selection sqref="A1:J1"/>
    </sheetView>
  </sheetViews>
  <sheetFormatPr baseColWidth="10" defaultRowHeight="15" x14ac:dyDescent="0.25"/>
  <cols>
    <col min="1" max="1" width="51.85546875" customWidth="1"/>
    <col min="2" max="2" width="13.85546875" customWidth="1"/>
    <col min="3" max="4" width="24.42578125" customWidth="1"/>
    <col min="5" max="5" width="30.140625" customWidth="1"/>
    <col min="6" max="10" width="24.42578125" customWidth="1"/>
  </cols>
  <sheetData>
    <row r="1" spans="1:10" ht="57" customHeight="1" x14ac:dyDescent="0.25">
      <c r="A1" s="418" t="s">
        <v>99</v>
      </c>
      <c r="B1" s="418"/>
      <c r="C1" s="418"/>
      <c r="D1" s="418"/>
      <c r="E1" s="418"/>
      <c r="F1" s="418"/>
      <c r="G1" s="418"/>
      <c r="H1" s="418"/>
      <c r="I1" s="418"/>
      <c r="J1" s="418"/>
    </row>
    <row r="2" spans="1:10" ht="57" customHeight="1" thickBot="1" x14ac:dyDescent="0.3">
      <c r="A2" s="410" t="s">
        <v>151</v>
      </c>
      <c r="B2" s="410"/>
      <c r="C2" s="412"/>
      <c r="D2" s="412"/>
      <c r="E2" s="412"/>
      <c r="F2" s="412"/>
      <c r="G2" s="412"/>
      <c r="H2" s="412"/>
      <c r="I2" s="412"/>
      <c r="J2" s="412"/>
    </row>
    <row r="3" spans="1:10" ht="51.75" customHeight="1" thickBot="1" x14ac:dyDescent="0.3">
      <c r="A3" s="350" t="s">
        <v>100</v>
      </c>
      <c r="B3" s="351"/>
      <c r="C3" s="424" t="s">
        <v>2</v>
      </c>
      <c r="D3" s="425"/>
      <c r="E3" s="425"/>
      <c r="F3" s="425"/>
      <c r="G3" s="425"/>
      <c r="H3" s="425"/>
      <c r="I3" s="425"/>
      <c r="J3" s="426"/>
    </row>
    <row r="4" spans="1:10" ht="48" customHeight="1" thickBot="1" x14ac:dyDescent="0.3">
      <c r="A4" s="352"/>
      <c r="B4" s="353"/>
      <c r="C4" s="34" t="s">
        <v>3</v>
      </c>
      <c r="D4" s="36" t="s">
        <v>4</v>
      </c>
      <c r="E4" s="36" t="s">
        <v>5</v>
      </c>
      <c r="F4" s="35" t="s">
        <v>6</v>
      </c>
      <c r="G4" s="35" t="s">
        <v>7</v>
      </c>
      <c r="H4" s="110" t="s">
        <v>8</v>
      </c>
      <c r="I4" s="37" t="s">
        <v>9</v>
      </c>
      <c r="J4" s="38" t="s">
        <v>10</v>
      </c>
    </row>
    <row r="5" spans="1:10" ht="31.5" customHeight="1" x14ac:dyDescent="0.25">
      <c r="A5" s="427" t="s">
        <v>101</v>
      </c>
      <c r="B5" s="1" t="s">
        <v>20</v>
      </c>
      <c r="C5" s="39">
        <v>2</v>
      </c>
      <c r="D5" s="40">
        <v>9</v>
      </c>
      <c r="E5" s="40">
        <v>26</v>
      </c>
      <c r="F5" s="40">
        <v>11</v>
      </c>
      <c r="G5" s="40">
        <v>84</v>
      </c>
      <c r="H5" s="40">
        <v>0</v>
      </c>
      <c r="I5" s="41">
        <v>2</v>
      </c>
      <c r="J5" s="42">
        <f>SUM(C5:I5)</f>
        <v>134</v>
      </c>
    </row>
    <row r="6" spans="1:10" ht="31.5" customHeight="1" x14ac:dyDescent="0.25">
      <c r="A6" s="417"/>
      <c r="B6" s="7" t="s">
        <v>29</v>
      </c>
      <c r="C6" s="13">
        <f t="shared" ref="C6:J20" si="0">C5/C$29</f>
        <v>1</v>
      </c>
      <c r="D6" s="14">
        <f t="shared" si="0"/>
        <v>2.2443890274314215E-2</v>
      </c>
      <c r="E6" s="14">
        <f t="shared" si="0"/>
        <v>0.11158798283261803</v>
      </c>
      <c r="F6" s="14">
        <f t="shared" si="0"/>
        <v>6.3953488372093026E-2</v>
      </c>
      <c r="G6" s="14">
        <f t="shared" si="0"/>
        <v>0.12903225806451613</v>
      </c>
      <c r="H6" s="14">
        <f t="shared" si="0"/>
        <v>0</v>
      </c>
      <c r="I6" s="16">
        <f t="shared" si="0"/>
        <v>1.0526315789473684E-2</v>
      </c>
      <c r="J6" s="43">
        <f t="shared" si="0"/>
        <v>7.3910645339216763E-2</v>
      </c>
    </row>
    <row r="7" spans="1:10" ht="25.5" customHeight="1" x14ac:dyDescent="0.25">
      <c r="A7" s="416" t="s">
        <v>136</v>
      </c>
      <c r="B7" s="12" t="s">
        <v>20</v>
      </c>
      <c r="C7" s="44">
        <v>0</v>
      </c>
      <c r="D7" s="45">
        <v>4</v>
      </c>
      <c r="E7" s="45">
        <v>126</v>
      </c>
      <c r="F7" s="45">
        <v>5</v>
      </c>
      <c r="G7" s="45">
        <v>2</v>
      </c>
      <c r="H7" s="45">
        <v>0</v>
      </c>
      <c r="I7" s="46">
        <v>0</v>
      </c>
      <c r="J7" s="47">
        <f t="shared" ref="J7" si="1">SUM(C7:I7)</f>
        <v>137</v>
      </c>
    </row>
    <row r="8" spans="1:10" ht="25.5" customHeight="1" x14ac:dyDescent="0.25">
      <c r="A8" s="417"/>
      <c r="B8" s="7" t="s">
        <v>29</v>
      </c>
      <c r="C8" s="13">
        <f t="shared" ref="C8:J8" si="2">C7/C$29</f>
        <v>0</v>
      </c>
      <c r="D8" s="14">
        <f t="shared" si="2"/>
        <v>9.9750623441396506E-3</v>
      </c>
      <c r="E8" s="14">
        <f t="shared" si="2"/>
        <v>0.54077253218884125</v>
      </c>
      <c r="F8" s="14">
        <f t="shared" si="2"/>
        <v>2.9069767441860465E-2</v>
      </c>
      <c r="G8" s="14">
        <f t="shared" si="2"/>
        <v>3.0721966205837174E-3</v>
      </c>
      <c r="H8" s="14">
        <f t="shared" si="0"/>
        <v>0</v>
      </c>
      <c r="I8" s="16">
        <f t="shared" si="2"/>
        <v>0</v>
      </c>
      <c r="J8" s="43">
        <f t="shared" si="2"/>
        <v>7.5565361279646998E-2</v>
      </c>
    </row>
    <row r="9" spans="1:10" ht="25.5" customHeight="1" x14ac:dyDescent="0.25">
      <c r="A9" s="416" t="s">
        <v>102</v>
      </c>
      <c r="B9" s="12" t="s">
        <v>20</v>
      </c>
      <c r="C9" s="44">
        <v>0</v>
      </c>
      <c r="D9" s="45">
        <v>294</v>
      </c>
      <c r="E9" s="45">
        <v>4</v>
      </c>
      <c r="F9" s="45">
        <v>6</v>
      </c>
      <c r="G9" s="45">
        <v>56</v>
      </c>
      <c r="H9" s="45">
        <v>0</v>
      </c>
      <c r="I9" s="46">
        <v>20</v>
      </c>
      <c r="J9" s="47">
        <f t="shared" ref="J9" si="3">SUM(C9:I9)</f>
        <v>380</v>
      </c>
    </row>
    <row r="10" spans="1:10" ht="25.5" customHeight="1" x14ac:dyDescent="0.25">
      <c r="A10" s="417"/>
      <c r="B10" s="7" t="s">
        <v>29</v>
      </c>
      <c r="C10" s="13">
        <f t="shared" ref="C10:J10" si="4">C9/C$29</f>
        <v>0</v>
      </c>
      <c r="D10" s="14">
        <f t="shared" si="4"/>
        <v>0.73316708229426431</v>
      </c>
      <c r="E10" s="14">
        <f t="shared" si="4"/>
        <v>1.7167381974248927E-2</v>
      </c>
      <c r="F10" s="14">
        <f t="shared" si="4"/>
        <v>3.4883720930232558E-2</v>
      </c>
      <c r="G10" s="14">
        <f t="shared" si="4"/>
        <v>8.6021505376344093E-2</v>
      </c>
      <c r="H10" s="14">
        <f t="shared" si="0"/>
        <v>0</v>
      </c>
      <c r="I10" s="16">
        <f t="shared" si="4"/>
        <v>0.10526315789473684</v>
      </c>
      <c r="J10" s="43">
        <f t="shared" si="4"/>
        <v>0.20959735245449532</v>
      </c>
    </row>
    <row r="11" spans="1:10" ht="25.5" customHeight="1" x14ac:dyDescent="0.25">
      <c r="A11" s="416" t="s">
        <v>103</v>
      </c>
      <c r="B11" s="12" t="s">
        <v>20</v>
      </c>
      <c r="C11" s="44">
        <v>0</v>
      </c>
      <c r="D11" s="45">
        <v>0</v>
      </c>
      <c r="E11" s="45">
        <v>31</v>
      </c>
      <c r="F11" s="45">
        <v>99</v>
      </c>
      <c r="G11" s="45">
        <v>16</v>
      </c>
      <c r="H11" s="45">
        <v>0</v>
      </c>
      <c r="I11" s="46">
        <v>2</v>
      </c>
      <c r="J11" s="47">
        <f t="shared" ref="J11" si="5">SUM(C11:I11)</f>
        <v>148</v>
      </c>
    </row>
    <row r="12" spans="1:10" ht="25.5" customHeight="1" x14ac:dyDescent="0.25">
      <c r="A12" s="417"/>
      <c r="B12" s="7" t="s">
        <v>29</v>
      </c>
      <c r="C12" s="13">
        <f t="shared" ref="C12:J12" si="6">C11/C$29</f>
        <v>0</v>
      </c>
      <c r="D12" s="14">
        <f t="shared" si="6"/>
        <v>0</v>
      </c>
      <c r="E12" s="14">
        <f t="shared" si="6"/>
        <v>0.13304721030042918</v>
      </c>
      <c r="F12" s="14">
        <f t="shared" si="6"/>
        <v>0.57558139534883723</v>
      </c>
      <c r="G12" s="14">
        <f t="shared" si="6"/>
        <v>2.4577572964669739E-2</v>
      </c>
      <c r="H12" s="14">
        <f t="shared" si="0"/>
        <v>0</v>
      </c>
      <c r="I12" s="16">
        <f t="shared" si="6"/>
        <v>1.0526315789473684E-2</v>
      </c>
      <c r="J12" s="43">
        <f t="shared" si="6"/>
        <v>8.1632653061224483E-2</v>
      </c>
    </row>
    <row r="13" spans="1:10" ht="25.5" customHeight="1" x14ac:dyDescent="0.25">
      <c r="A13" s="416" t="s">
        <v>104</v>
      </c>
      <c r="B13" s="12" t="s">
        <v>20</v>
      </c>
      <c r="C13" s="44">
        <v>0</v>
      </c>
      <c r="D13" s="45">
        <v>6</v>
      </c>
      <c r="E13" s="45">
        <v>10</v>
      </c>
      <c r="F13" s="45">
        <v>2</v>
      </c>
      <c r="G13" s="45">
        <v>356</v>
      </c>
      <c r="H13" s="45">
        <v>0</v>
      </c>
      <c r="I13" s="46">
        <v>0</v>
      </c>
      <c r="J13" s="47">
        <f t="shared" ref="J13" si="7">SUM(C13:I13)</f>
        <v>374</v>
      </c>
    </row>
    <row r="14" spans="1:10" ht="25.5" customHeight="1" x14ac:dyDescent="0.25">
      <c r="A14" s="417"/>
      <c r="B14" s="7" t="s">
        <v>29</v>
      </c>
      <c r="C14" s="13">
        <f t="shared" ref="C14:J14" si="8">C13/C$29</f>
        <v>0</v>
      </c>
      <c r="D14" s="14">
        <f t="shared" si="8"/>
        <v>1.4962593516209476E-2</v>
      </c>
      <c r="E14" s="14">
        <f t="shared" si="8"/>
        <v>4.2918454935622317E-2</v>
      </c>
      <c r="F14" s="14">
        <f t="shared" si="8"/>
        <v>1.1627906976744186E-2</v>
      </c>
      <c r="G14" s="14">
        <f t="shared" si="8"/>
        <v>0.54685099846390173</v>
      </c>
      <c r="H14" s="14">
        <f t="shared" si="0"/>
        <v>0</v>
      </c>
      <c r="I14" s="16">
        <f t="shared" si="8"/>
        <v>0</v>
      </c>
      <c r="J14" s="43">
        <f t="shared" si="8"/>
        <v>0.20628792057363485</v>
      </c>
    </row>
    <row r="15" spans="1:10" ht="25.5" customHeight="1" x14ac:dyDescent="0.25">
      <c r="A15" s="416" t="s">
        <v>105</v>
      </c>
      <c r="B15" s="12" t="s">
        <v>20</v>
      </c>
      <c r="C15" s="44">
        <v>0</v>
      </c>
      <c r="D15" s="45">
        <v>0</v>
      </c>
      <c r="E15" s="45">
        <v>7</v>
      </c>
      <c r="F15" s="45">
        <v>12</v>
      </c>
      <c r="G15" s="45">
        <v>1</v>
      </c>
      <c r="H15" s="45">
        <v>127</v>
      </c>
      <c r="I15" s="46">
        <v>0</v>
      </c>
      <c r="J15" s="47">
        <f t="shared" ref="J15" si="9">SUM(C15:I15)</f>
        <v>147</v>
      </c>
    </row>
    <row r="16" spans="1:10" ht="25.5" customHeight="1" x14ac:dyDescent="0.25">
      <c r="A16" s="417"/>
      <c r="B16" s="7" t="s">
        <v>29</v>
      </c>
      <c r="C16" s="13">
        <f t="shared" ref="C16:J16" si="10">C15/C$29</f>
        <v>0</v>
      </c>
      <c r="D16" s="14">
        <f t="shared" si="10"/>
        <v>0</v>
      </c>
      <c r="E16" s="14">
        <f t="shared" si="10"/>
        <v>3.0042918454935622E-2</v>
      </c>
      <c r="F16" s="14">
        <f t="shared" si="10"/>
        <v>6.9767441860465115E-2</v>
      </c>
      <c r="G16" s="14">
        <f t="shared" si="10"/>
        <v>1.5360983102918587E-3</v>
      </c>
      <c r="H16" s="14">
        <f t="shared" si="0"/>
        <v>0.77439024390243905</v>
      </c>
      <c r="I16" s="16">
        <f t="shared" si="10"/>
        <v>0</v>
      </c>
      <c r="J16" s="43">
        <f t="shared" si="10"/>
        <v>8.1081081081081086E-2</v>
      </c>
    </row>
    <row r="17" spans="1:10" ht="33" customHeight="1" x14ac:dyDescent="0.25">
      <c r="A17" s="416" t="s">
        <v>106</v>
      </c>
      <c r="B17" s="12" t="s">
        <v>20</v>
      </c>
      <c r="C17" s="44">
        <v>0</v>
      </c>
      <c r="D17" s="45">
        <v>5</v>
      </c>
      <c r="E17" s="45">
        <v>3</v>
      </c>
      <c r="F17" s="45"/>
      <c r="G17" s="45">
        <v>1</v>
      </c>
      <c r="H17" s="45">
        <v>0</v>
      </c>
      <c r="I17" s="46">
        <v>137</v>
      </c>
      <c r="J17" s="47">
        <f t="shared" ref="J17" si="11">SUM(C17:I17)</f>
        <v>146</v>
      </c>
    </row>
    <row r="18" spans="1:10" ht="25.5" customHeight="1" x14ac:dyDescent="0.25">
      <c r="A18" s="417"/>
      <c r="B18" s="7" t="s">
        <v>29</v>
      </c>
      <c r="C18" s="13">
        <f t="shared" ref="C18:J18" si="12">C17/C$29</f>
        <v>0</v>
      </c>
      <c r="D18" s="14">
        <f t="shared" si="12"/>
        <v>1.2468827930174564E-2</v>
      </c>
      <c r="E18" s="14">
        <f t="shared" si="12"/>
        <v>1.2875536480686695E-2</v>
      </c>
      <c r="F18" s="14">
        <f t="shared" si="12"/>
        <v>0</v>
      </c>
      <c r="G18" s="14">
        <f t="shared" si="12"/>
        <v>1.5360983102918587E-3</v>
      </c>
      <c r="H18" s="14">
        <f t="shared" si="0"/>
        <v>0</v>
      </c>
      <c r="I18" s="16">
        <f t="shared" si="12"/>
        <v>0.72105263157894739</v>
      </c>
      <c r="J18" s="43">
        <f t="shared" si="12"/>
        <v>8.0529509100937674E-2</v>
      </c>
    </row>
    <row r="19" spans="1:10" ht="25.5" customHeight="1" x14ac:dyDescent="0.25">
      <c r="A19" s="416" t="s">
        <v>107</v>
      </c>
      <c r="B19" s="12" t="s">
        <v>20</v>
      </c>
      <c r="C19" s="44">
        <v>0</v>
      </c>
      <c r="D19" s="45">
        <v>10</v>
      </c>
      <c r="E19" s="45">
        <v>4</v>
      </c>
      <c r="F19" s="45">
        <v>10</v>
      </c>
      <c r="G19" s="45">
        <v>19</v>
      </c>
      <c r="H19" s="45">
        <v>0</v>
      </c>
      <c r="I19" s="46">
        <v>10</v>
      </c>
      <c r="J19" s="47">
        <f>SUM(C19:I19)</f>
        <v>53</v>
      </c>
    </row>
    <row r="20" spans="1:10" ht="25.5" customHeight="1" x14ac:dyDescent="0.25">
      <c r="A20" s="417"/>
      <c r="B20" s="7" t="s">
        <v>29</v>
      </c>
      <c r="C20" s="13">
        <f t="shared" ref="C20:J20" si="13">C19/C$29</f>
        <v>0</v>
      </c>
      <c r="D20" s="14">
        <f t="shared" si="13"/>
        <v>2.4937655860349128E-2</v>
      </c>
      <c r="E20" s="14">
        <f t="shared" si="13"/>
        <v>1.7167381974248927E-2</v>
      </c>
      <c r="F20" s="14">
        <f t="shared" si="13"/>
        <v>5.8139534883720929E-2</v>
      </c>
      <c r="G20" s="14">
        <f t="shared" si="13"/>
        <v>2.9185867895545316E-2</v>
      </c>
      <c r="H20" s="14">
        <f t="shared" si="0"/>
        <v>0</v>
      </c>
      <c r="I20" s="16">
        <f t="shared" si="13"/>
        <v>5.2631578947368418E-2</v>
      </c>
      <c r="J20" s="43">
        <f t="shared" si="13"/>
        <v>2.9233314947600661E-2</v>
      </c>
    </row>
    <row r="21" spans="1:10" ht="25.5" customHeight="1" x14ac:dyDescent="0.25">
      <c r="A21" s="416" t="s">
        <v>108</v>
      </c>
      <c r="B21" s="12" t="s">
        <v>20</v>
      </c>
      <c r="C21" s="44">
        <v>0</v>
      </c>
      <c r="D21" s="45">
        <v>17</v>
      </c>
      <c r="E21" s="45">
        <v>10</v>
      </c>
      <c r="F21" s="45">
        <v>16</v>
      </c>
      <c r="G21" s="45">
        <v>73</v>
      </c>
      <c r="H21" s="45">
        <v>0</v>
      </c>
      <c r="I21" s="46">
        <v>8</v>
      </c>
      <c r="J21" s="47">
        <f t="shared" ref="J21" si="14">SUM(C21:I21)</f>
        <v>124</v>
      </c>
    </row>
    <row r="22" spans="1:10" ht="25.5" customHeight="1" x14ac:dyDescent="0.25">
      <c r="A22" s="417"/>
      <c r="B22" s="7" t="s">
        <v>29</v>
      </c>
      <c r="C22" s="13">
        <f t="shared" ref="C22:J30" si="15">C21/C$29</f>
        <v>0</v>
      </c>
      <c r="D22" s="14">
        <f t="shared" si="15"/>
        <v>4.2394014962593519E-2</v>
      </c>
      <c r="E22" s="14">
        <f t="shared" si="15"/>
        <v>4.2918454935622317E-2</v>
      </c>
      <c r="F22" s="14">
        <f t="shared" si="15"/>
        <v>9.3023255813953487E-2</v>
      </c>
      <c r="G22" s="14">
        <f t="shared" si="15"/>
        <v>0.11213517665130568</v>
      </c>
      <c r="H22" s="14">
        <f t="shared" si="15"/>
        <v>0</v>
      </c>
      <c r="I22" s="16">
        <f t="shared" si="15"/>
        <v>4.2105263157894736E-2</v>
      </c>
      <c r="J22" s="43">
        <f t="shared" si="15"/>
        <v>6.8394925537782675E-2</v>
      </c>
    </row>
    <row r="23" spans="1:10" ht="25.5" customHeight="1" x14ac:dyDescent="0.25">
      <c r="A23" s="416" t="s">
        <v>109</v>
      </c>
      <c r="B23" s="12" t="s">
        <v>20</v>
      </c>
      <c r="C23" s="44">
        <v>0</v>
      </c>
      <c r="D23" s="45">
        <v>5</v>
      </c>
      <c r="E23" s="45">
        <v>0</v>
      </c>
      <c r="F23" s="45">
        <v>3</v>
      </c>
      <c r="G23" s="45">
        <v>8</v>
      </c>
      <c r="H23" s="45">
        <v>0</v>
      </c>
      <c r="I23" s="46">
        <v>4</v>
      </c>
      <c r="J23" s="47">
        <f t="shared" ref="J23" si="16">SUM(C23:I23)</f>
        <v>20</v>
      </c>
    </row>
    <row r="24" spans="1:10" ht="25.5" customHeight="1" x14ac:dyDescent="0.25">
      <c r="A24" s="417"/>
      <c r="B24" s="7" t="s">
        <v>29</v>
      </c>
      <c r="C24" s="13">
        <f t="shared" ref="C24:J24" si="17">C23/C$29</f>
        <v>0</v>
      </c>
      <c r="D24" s="14">
        <f t="shared" si="17"/>
        <v>1.2468827930174564E-2</v>
      </c>
      <c r="E24" s="14">
        <f t="shared" si="17"/>
        <v>0</v>
      </c>
      <c r="F24" s="14">
        <f t="shared" si="17"/>
        <v>1.7441860465116279E-2</v>
      </c>
      <c r="G24" s="14">
        <f t="shared" si="17"/>
        <v>1.2288786482334869E-2</v>
      </c>
      <c r="H24" s="14">
        <f t="shared" si="15"/>
        <v>0</v>
      </c>
      <c r="I24" s="16">
        <f t="shared" si="17"/>
        <v>2.1052631578947368E-2</v>
      </c>
      <c r="J24" s="43">
        <f t="shared" si="17"/>
        <v>1.1031439602868174E-2</v>
      </c>
    </row>
    <row r="25" spans="1:10" ht="25.5" customHeight="1" x14ac:dyDescent="0.25">
      <c r="A25" s="416" t="s">
        <v>110</v>
      </c>
      <c r="B25" s="12" t="s">
        <v>20</v>
      </c>
      <c r="C25" s="44">
        <v>0</v>
      </c>
      <c r="D25" s="45">
        <v>37</v>
      </c>
      <c r="E25" s="45">
        <v>6</v>
      </c>
      <c r="F25" s="45">
        <v>4</v>
      </c>
      <c r="G25" s="45">
        <v>23</v>
      </c>
      <c r="H25" s="45">
        <v>18</v>
      </c>
      <c r="I25" s="46">
        <v>4</v>
      </c>
      <c r="J25" s="47">
        <f t="shared" ref="J25" si="18">SUM(C25:I25)</f>
        <v>92</v>
      </c>
    </row>
    <row r="26" spans="1:10" ht="25.5" customHeight="1" x14ac:dyDescent="0.25">
      <c r="A26" s="417"/>
      <c r="B26" s="7" t="s">
        <v>29</v>
      </c>
      <c r="C26" s="13">
        <f t="shared" ref="C26:J26" si="19">C25/C$29</f>
        <v>0</v>
      </c>
      <c r="D26" s="14">
        <f t="shared" si="19"/>
        <v>9.2269326683291769E-2</v>
      </c>
      <c r="E26" s="14">
        <f t="shared" si="19"/>
        <v>2.575107296137339E-2</v>
      </c>
      <c r="F26" s="14">
        <f t="shared" si="19"/>
        <v>2.3255813953488372E-2</v>
      </c>
      <c r="G26" s="14">
        <f t="shared" si="19"/>
        <v>3.5330261136712747E-2</v>
      </c>
      <c r="H26" s="14">
        <f t="shared" si="15"/>
        <v>0.10975609756097561</v>
      </c>
      <c r="I26" s="16">
        <f t="shared" si="19"/>
        <v>2.1052631578947368E-2</v>
      </c>
      <c r="J26" s="43">
        <f t="shared" si="19"/>
        <v>5.0744622173193601E-2</v>
      </c>
    </row>
    <row r="27" spans="1:10" ht="25.5" customHeight="1" x14ac:dyDescent="0.25">
      <c r="A27" s="416" t="s">
        <v>111</v>
      </c>
      <c r="B27" s="12" t="s">
        <v>20</v>
      </c>
      <c r="C27" s="44">
        <v>0</v>
      </c>
      <c r="D27" s="45">
        <v>14</v>
      </c>
      <c r="E27" s="45">
        <v>6</v>
      </c>
      <c r="F27" s="45">
        <v>4</v>
      </c>
      <c r="G27" s="45">
        <v>12</v>
      </c>
      <c r="H27" s="45">
        <v>19</v>
      </c>
      <c r="I27" s="46">
        <v>3</v>
      </c>
      <c r="J27" s="47">
        <f t="shared" ref="J27" si="20">SUM(C27:I27)</f>
        <v>58</v>
      </c>
    </row>
    <row r="28" spans="1:10" ht="25.5" customHeight="1" thickBot="1" x14ac:dyDescent="0.3">
      <c r="A28" s="427"/>
      <c r="B28" s="12" t="s">
        <v>29</v>
      </c>
      <c r="C28" s="8">
        <f t="shared" ref="C28:J28" si="21">C27/C$29</f>
        <v>0</v>
      </c>
      <c r="D28" s="488">
        <f t="shared" si="21"/>
        <v>3.4912718204488775E-2</v>
      </c>
      <c r="E28" s="488">
        <f t="shared" si="21"/>
        <v>2.575107296137339E-2</v>
      </c>
      <c r="F28" s="488">
        <f t="shared" si="21"/>
        <v>2.3255813953488372E-2</v>
      </c>
      <c r="G28" s="488">
        <f t="shared" si="21"/>
        <v>1.8433179723502304E-2</v>
      </c>
      <c r="H28" s="488">
        <f t="shared" si="15"/>
        <v>0.11585365853658537</v>
      </c>
      <c r="I28" s="10">
        <f t="shared" si="21"/>
        <v>1.5789473684210527E-2</v>
      </c>
      <c r="J28" s="489">
        <f t="shared" si="21"/>
        <v>3.1991174848317705E-2</v>
      </c>
    </row>
    <row r="29" spans="1:10" ht="32.25" customHeight="1" x14ac:dyDescent="0.25">
      <c r="A29" s="420" t="s">
        <v>112</v>
      </c>
      <c r="B29" s="519" t="s">
        <v>20</v>
      </c>
      <c r="C29" s="491">
        <f t="shared" ref="C29:J29" si="22">C5+C7+C9+C11+C13+C15+C17+C19+C21+C23+C25+C27</f>
        <v>2</v>
      </c>
      <c r="D29" s="492">
        <f t="shared" si="22"/>
        <v>401</v>
      </c>
      <c r="E29" s="492">
        <f t="shared" si="22"/>
        <v>233</v>
      </c>
      <c r="F29" s="492">
        <f t="shared" si="22"/>
        <v>172</v>
      </c>
      <c r="G29" s="492">
        <f t="shared" si="22"/>
        <v>651</v>
      </c>
      <c r="H29" s="492">
        <f t="shared" si="22"/>
        <v>164</v>
      </c>
      <c r="I29" s="493">
        <f t="shared" si="22"/>
        <v>190</v>
      </c>
      <c r="J29" s="494">
        <f t="shared" si="22"/>
        <v>1813</v>
      </c>
    </row>
    <row r="30" spans="1:10" ht="32.25" customHeight="1" thickBot="1" x14ac:dyDescent="0.3">
      <c r="A30" s="422"/>
      <c r="B30" s="4" t="s">
        <v>29</v>
      </c>
      <c r="C30" s="19">
        <f t="shared" ref="C30:J30" si="23">C29/C$29</f>
        <v>1</v>
      </c>
      <c r="D30" s="20">
        <f t="shared" si="23"/>
        <v>1</v>
      </c>
      <c r="E30" s="20">
        <f t="shared" si="23"/>
        <v>1</v>
      </c>
      <c r="F30" s="20">
        <f t="shared" si="23"/>
        <v>1</v>
      </c>
      <c r="G30" s="20">
        <f t="shared" si="23"/>
        <v>1</v>
      </c>
      <c r="H30" s="20">
        <f t="shared" si="15"/>
        <v>1</v>
      </c>
      <c r="I30" s="22">
        <f t="shared" si="23"/>
        <v>1</v>
      </c>
      <c r="J30" s="48">
        <f t="shared" si="23"/>
        <v>1</v>
      </c>
    </row>
    <row r="31" spans="1:10" ht="36" customHeight="1" thickBot="1" x14ac:dyDescent="0.3">
      <c r="A31" s="233"/>
      <c r="B31" s="234"/>
      <c r="C31" s="24"/>
      <c r="D31" s="24"/>
      <c r="E31" s="24"/>
      <c r="F31" s="24"/>
      <c r="G31" s="24"/>
      <c r="H31" s="24"/>
      <c r="I31" s="24"/>
      <c r="J31" s="24"/>
    </row>
    <row r="32" spans="1:10" ht="57" customHeight="1" x14ac:dyDescent="0.25">
      <c r="A32" s="49" t="s">
        <v>113</v>
      </c>
      <c r="B32" s="54" t="s">
        <v>20</v>
      </c>
      <c r="C32" s="497">
        <v>15</v>
      </c>
      <c r="D32" s="498">
        <v>332</v>
      </c>
      <c r="E32" s="498">
        <v>23</v>
      </c>
      <c r="F32" s="498">
        <v>19</v>
      </c>
      <c r="G32" s="498">
        <v>86</v>
      </c>
      <c r="H32" s="55">
        <v>0</v>
      </c>
      <c r="I32" s="499">
        <v>58</v>
      </c>
      <c r="J32" s="500">
        <f>SUM(C32:I32)</f>
        <v>533</v>
      </c>
    </row>
    <row r="33" spans="1:10" ht="55.5" customHeight="1" thickBot="1" x14ac:dyDescent="0.3">
      <c r="A33" s="56" t="s">
        <v>66</v>
      </c>
      <c r="B33" s="520" t="s">
        <v>20</v>
      </c>
      <c r="C33" s="521">
        <f t="shared" ref="C33:J33" si="24">C34-C29-C32</f>
        <v>1288</v>
      </c>
      <c r="D33" s="522">
        <f t="shared" si="24"/>
        <v>493</v>
      </c>
      <c r="E33" s="522">
        <f t="shared" si="24"/>
        <v>0</v>
      </c>
      <c r="F33" s="522">
        <f t="shared" si="24"/>
        <v>241</v>
      </c>
      <c r="G33" s="522">
        <f t="shared" si="24"/>
        <v>0</v>
      </c>
      <c r="H33" s="522">
        <f t="shared" si="24"/>
        <v>27</v>
      </c>
      <c r="I33" s="523">
        <f t="shared" si="24"/>
        <v>0</v>
      </c>
      <c r="J33" s="524">
        <f t="shared" si="24"/>
        <v>2049</v>
      </c>
    </row>
    <row r="34" spans="1:10" ht="54.75" customHeight="1" thickBot="1" x14ac:dyDescent="0.3">
      <c r="A34" s="76" t="s">
        <v>21</v>
      </c>
      <c r="B34" s="520" t="s">
        <v>20</v>
      </c>
      <c r="C34" s="50">
        <v>1305</v>
      </c>
      <c r="D34" s="51">
        <v>1226</v>
      </c>
      <c r="E34" s="51">
        <v>256</v>
      </c>
      <c r="F34" s="51">
        <v>432</v>
      </c>
      <c r="G34" s="51">
        <v>737</v>
      </c>
      <c r="H34" s="51">
        <v>191</v>
      </c>
      <c r="I34" s="52">
        <v>248</v>
      </c>
      <c r="J34" s="53">
        <f>SUM(C34:I34)</f>
        <v>4395</v>
      </c>
    </row>
    <row r="35" spans="1:10" ht="54.75" customHeight="1" thickBot="1" x14ac:dyDescent="0.3">
      <c r="A35" s="235"/>
      <c r="B35" s="236"/>
      <c r="C35" s="237"/>
      <c r="D35" s="237"/>
      <c r="E35" s="237"/>
      <c r="F35" s="237"/>
      <c r="G35" s="237"/>
      <c r="H35" s="237"/>
      <c r="I35" s="525"/>
      <c r="J35" s="526"/>
    </row>
    <row r="36" spans="1:10" ht="41.25" customHeight="1" x14ac:dyDescent="0.25">
      <c r="A36" s="345" t="s">
        <v>22</v>
      </c>
      <c r="B36" s="346"/>
      <c r="C36" s="527"/>
      <c r="D36" s="26"/>
      <c r="E36" s="26"/>
      <c r="F36" s="26"/>
      <c r="G36" s="26"/>
      <c r="H36" s="26"/>
      <c r="I36" s="26"/>
      <c r="J36" s="27"/>
    </row>
    <row r="37" spans="1:10" ht="41.25" customHeight="1" x14ac:dyDescent="0.25">
      <c r="A37" s="428" t="s">
        <v>23</v>
      </c>
      <c r="B37" s="429"/>
      <c r="C37" s="155">
        <v>1</v>
      </c>
      <c r="D37" s="156">
        <v>3</v>
      </c>
      <c r="E37" s="156">
        <v>2</v>
      </c>
      <c r="F37" s="57">
        <v>1</v>
      </c>
      <c r="G37" s="57">
        <v>1</v>
      </c>
      <c r="H37" s="57">
        <v>1</v>
      </c>
      <c r="I37" s="57">
        <v>3</v>
      </c>
      <c r="J37" s="58">
        <f>SUM(C37:I37)</f>
        <v>12</v>
      </c>
    </row>
    <row r="38" spans="1:10" ht="41.25" customHeight="1" thickBot="1" x14ac:dyDescent="0.3">
      <c r="A38" s="430" t="s">
        <v>24</v>
      </c>
      <c r="B38" s="431"/>
      <c r="C38" s="59">
        <v>4</v>
      </c>
      <c r="D38" s="60">
        <v>8</v>
      </c>
      <c r="E38" s="60">
        <v>2</v>
      </c>
      <c r="F38" s="60">
        <v>2</v>
      </c>
      <c r="G38" s="60">
        <v>1</v>
      </c>
      <c r="H38" s="60">
        <v>1</v>
      </c>
      <c r="I38" s="61">
        <v>3</v>
      </c>
      <c r="J38" s="62">
        <f>SUM(C38:I38)</f>
        <v>21</v>
      </c>
    </row>
    <row r="39" spans="1:10" ht="31.5" customHeight="1" x14ac:dyDescent="0.25">
      <c r="A39" s="5" t="s">
        <v>25</v>
      </c>
      <c r="B39" s="93"/>
      <c r="C39" s="6"/>
      <c r="D39" s="6"/>
      <c r="E39" s="6"/>
      <c r="F39" s="6"/>
      <c r="G39" s="6"/>
      <c r="H39" s="6"/>
      <c r="I39" s="6"/>
      <c r="J39" s="6"/>
    </row>
  </sheetData>
  <mergeCells count="20">
    <mergeCell ref="A37:B37"/>
    <mergeCell ref="A38:B38"/>
    <mergeCell ref="A21:A22"/>
    <mergeCell ref="A23:A24"/>
    <mergeCell ref="A25:A26"/>
    <mergeCell ref="A27:A28"/>
    <mergeCell ref="A29:A30"/>
    <mergeCell ref="A36:B36"/>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8" scale="49" orientation="landscape" r:id="rId1"/>
  <headerFooter>
    <oddFooter>&amp;L&amp;F&amp;C&amp;A&amp;R&amp;P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TAB-1.1.1_2020_Web</vt:lpstr>
      <vt:lpstr>TAB-1.1.2_2020_Web</vt:lpstr>
      <vt:lpstr>TAB-1.1.3_2020_Web</vt:lpstr>
      <vt:lpstr>TAB-1.1.4_2020_Web</vt:lpstr>
      <vt:lpstr>TAB-1.1.5_2020_Web</vt:lpstr>
      <vt:lpstr>TAB-1.1.6_2020_Web</vt:lpstr>
      <vt:lpstr>TAB-1.1.7_2020_Web</vt:lpstr>
      <vt:lpstr>TAB-1.1.8_2020_Web</vt:lpstr>
      <vt:lpstr>TAB-1.1.9_2020_Web</vt:lpstr>
      <vt:lpstr>TAB-1.1.10_2020_Web</vt:lpstr>
    </vt:vector>
  </TitlesOfParts>
  <Company>IWEPS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Olivier Colicis</dc:creator>
  <cp:lastModifiedBy>Olivier Colicis</cp:lastModifiedBy>
  <dcterms:created xsi:type="dcterms:W3CDTF">2019-04-19T13:31:14Z</dcterms:created>
  <dcterms:modified xsi:type="dcterms:W3CDTF">2021-11-05T08:49:38Z</dcterms:modified>
</cp:coreProperties>
</file>