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M:\12000-Relais_sociaux\4_Publication_Annuaires\Stat_RSU_2020\RSU_Profil_2020\TAB_411_à_4110_AJB_2020_oco_ok_oco\"/>
    </mc:Choice>
  </mc:AlternateContent>
  <xr:revisionPtr revIDLastSave="0" documentId="8_{F102DD10-CACC-43EE-869B-97721782F4DC}" xr6:coauthVersionLast="47" xr6:coauthVersionMax="47" xr10:uidLastSave="{00000000-0000-0000-0000-000000000000}"/>
  <bookViews>
    <workbookView xWindow="-120" yWindow="-120" windowWidth="29040" windowHeight="15840" tabRatio="947" xr2:uid="{ABC742E7-B2A8-4E2E-AC79-92E291B3C9CA}"/>
  </bookViews>
  <sheets>
    <sheet name="TAB-4.1.1_2020_Web" sheetId="31" r:id="rId1"/>
    <sheet name="TAB-4.1.2_2020_Web" sheetId="32" r:id="rId2"/>
    <sheet name="TAB-4.1.3_2020_Web" sheetId="33" r:id="rId3"/>
    <sheet name="TAB-4.1.4_2020_Web" sheetId="34" r:id="rId4"/>
    <sheet name="TAB-4.1.5_2020_Web" sheetId="35" r:id="rId5"/>
    <sheet name="TAB-4.1.6_2020_Web" sheetId="36" r:id="rId6"/>
    <sheet name="TAB-4.1.7_2020_Web" sheetId="37" r:id="rId7"/>
    <sheet name="TAB-4.1.8_2020_Web" sheetId="38" r:id="rId8"/>
    <sheet name="TAB-4.1.9_2020_Web" sheetId="39" r:id="rId9"/>
    <sheet name="TAB-4.1.10_2020_Web" sheetId="40"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Profil_2017_qly" localSheetId="0">#REF!</definedName>
    <definedName name="Profil_2017_qly" localSheetId="3">#REF!</definedName>
    <definedName name="Profil_2017_qly" localSheetId="7">#REF!</definedName>
    <definedName name="Profil_2017_qly" localSheetId="8">#REF!</definedName>
    <definedName name="Profil_2017_qly">#REF!</definedName>
    <definedName name="Profil_2017_qty" localSheetId="0">#REF!</definedName>
    <definedName name="Profil_2017_qty" localSheetId="3">#REF!</definedName>
    <definedName name="Profil_2017_qty" localSheetId="7">#REF!</definedName>
    <definedName name="Profil_2017_qty" localSheetId="8">#REF!</definedName>
    <definedName name="Profil_2017_qty">#REF!</definedName>
    <definedName name="Profil_2018_qly" localSheetId="3">#REF!</definedName>
    <definedName name="Profil_2018_qly" localSheetId="7">#REF!</definedName>
    <definedName name="Profil_2018_qly" localSheetId="8">#REF!</definedName>
    <definedName name="Profil_2018_qly">#REF!</definedName>
    <definedName name="Profil_2018_qty" localSheetId="3">#REF!</definedName>
    <definedName name="Profil_2018_qty" localSheetId="7">#REF!</definedName>
    <definedName name="Profil_2018_qty" localSheetId="8">#REF!</definedName>
    <definedName name="Profil_2018_qty">#REF!</definedName>
    <definedName name="Profil_2019_qly">#REF!</definedName>
    <definedName name="Profil_2019_qty">#REF!</definedName>
    <definedName name="Profil_2020_qly" localSheetId="9">#REF!</definedName>
    <definedName name="Profil_2020_qly" localSheetId="1">#REF!</definedName>
    <definedName name="Profil_2020_qly" localSheetId="2">#REF!</definedName>
    <definedName name="Profil_2020_qly" localSheetId="3">#REF!</definedName>
    <definedName name="Profil_2020_qly" localSheetId="4">#REF!</definedName>
    <definedName name="Profil_2020_qly" localSheetId="5">#REF!</definedName>
    <definedName name="Profil_2020_qly" localSheetId="6">#REF!</definedName>
    <definedName name="Profil_2020_qly" localSheetId="7">#REF!</definedName>
    <definedName name="Profil_2020_qly" localSheetId="8">#REF!</definedName>
    <definedName name="Profil_2020_qly">#REF!</definedName>
    <definedName name="toto">#REF!</definedName>
    <definedName name="toto2">#REF!</definedName>
    <definedName name="toto3">#REF!</definedName>
    <definedName name="toto4">#REF!</definedName>
    <definedName name="_xlnm.Print_Area" localSheetId="3">'TAB-4.1.4_2020_Web'!$A$1:$Z$41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9" i="40" l="1"/>
  <c r="J48" i="40"/>
  <c r="J45" i="40"/>
  <c r="J44" i="40" s="1"/>
  <c r="I44" i="40"/>
  <c r="D44" i="40"/>
  <c r="C44" i="40"/>
  <c r="J42" i="40"/>
  <c r="J40" i="40"/>
  <c r="I40" i="40"/>
  <c r="E40" i="40"/>
  <c r="D40" i="40"/>
  <c r="C40" i="40"/>
  <c r="J39" i="40"/>
  <c r="I38" i="40"/>
  <c r="E38" i="40"/>
  <c r="D38" i="40"/>
  <c r="C38" i="40"/>
  <c r="J37" i="40"/>
  <c r="J38" i="40" s="1"/>
  <c r="I36" i="40"/>
  <c r="E36" i="40"/>
  <c r="D36" i="40"/>
  <c r="C36" i="40"/>
  <c r="J35" i="40"/>
  <c r="J36" i="40" s="1"/>
  <c r="I34" i="40"/>
  <c r="E34" i="40"/>
  <c r="D34" i="40"/>
  <c r="C34" i="40"/>
  <c r="J33" i="40"/>
  <c r="J34" i="40" s="1"/>
  <c r="J32" i="40"/>
  <c r="I32" i="40"/>
  <c r="E32" i="40"/>
  <c r="D32" i="40"/>
  <c r="C32" i="40"/>
  <c r="J31" i="40"/>
  <c r="I30" i="40"/>
  <c r="E30" i="40"/>
  <c r="D30" i="40"/>
  <c r="C30" i="40"/>
  <c r="J29" i="40"/>
  <c r="J30" i="40" s="1"/>
  <c r="I28" i="40"/>
  <c r="E28" i="40"/>
  <c r="D28" i="40"/>
  <c r="C28" i="40"/>
  <c r="J27" i="40"/>
  <c r="J28" i="40" s="1"/>
  <c r="I26" i="40"/>
  <c r="E26" i="40"/>
  <c r="D26" i="40"/>
  <c r="C26" i="40"/>
  <c r="J25" i="40"/>
  <c r="J26" i="40" s="1"/>
  <c r="J24" i="40"/>
  <c r="I24" i="40"/>
  <c r="E24" i="40"/>
  <c r="D24" i="40"/>
  <c r="C24" i="40"/>
  <c r="J23" i="40"/>
  <c r="I22" i="40"/>
  <c r="E22" i="40"/>
  <c r="D22" i="40"/>
  <c r="C22" i="40"/>
  <c r="J21" i="40"/>
  <c r="J22" i="40" s="1"/>
  <c r="I20" i="40"/>
  <c r="E20" i="40"/>
  <c r="D20" i="40"/>
  <c r="C20" i="40"/>
  <c r="J19" i="40"/>
  <c r="J20" i="40" s="1"/>
  <c r="I18" i="40"/>
  <c r="E18" i="40"/>
  <c r="D18" i="40"/>
  <c r="C18" i="40"/>
  <c r="J17" i="40"/>
  <c r="J18" i="40" s="1"/>
  <c r="J16" i="40"/>
  <c r="I16" i="40"/>
  <c r="E16" i="40"/>
  <c r="D16" i="40"/>
  <c r="C16" i="40"/>
  <c r="J15" i="40"/>
  <c r="I14" i="40"/>
  <c r="E14" i="40"/>
  <c r="D14" i="40"/>
  <c r="C14" i="40"/>
  <c r="J13" i="40"/>
  <c r="J14" i="40" s="1"/>
  <c r="I12" i="40"/>
  <c r="E12" i="40"/>
  <c r="D12" i="40"/>
  <c r="C12" i="40"/>
  <c r="J11" i="40"/>
  <c r="J12" i="40" s="1"/>
  <c r="I10" i="40"/>
  <c r="E10" i="40"/>
  <c r="D10" i="40"/>
  <c r="C10" i="40"/>
  <c r="J9" i="40"/>
  <c r="J10" i="40" s="1"/>
  <c r="J8" i="40"/>
  <c r="I8" i="40"/>
  <c r="E8" i="40"/>
  <c r="D8" i="40"/>
  <c r="C8" i="40"/>
  <c r="J7" i="40"/>
  <c r="I6" i="40"/>
  <c r="E6" i="40"/>
  <c r="D6" i="40"/>
  <c r="C6" i="40"/>
  <c r="J5" i="40"/>
  <c r="J6" i="40" s="1"/>
  <c r="J38" i="39"/>
  <c r="J37" i="39"/>
  <c r="J34" i="39"/>
  <c r="J33" i="39" s="1"/>
  <c r="I33" i="39"/>
  <c r="F33" i="39"/>
  <c r="D33" i="39"/>
  <c r="C33" i="39"/>
  <c r="J32" i="39"/>
  <c r="I30" i="39"/>
  <c r="F30" i="39"/>
  <c r="D30" i="39"/>
  <c r="C30" i="39"/>
  <c r="J29" i="39"/>
  <c r="J20" i="39" s="1"/>
  <c r="I29" i="39"/>
  <c r="H29" i="39"/>
  <c r="H28" i="39" s="1"/>
  <c r="F29" i="39"/>
  <c r="E29" i="39"/>
  <c r="E28" i="39" s="1"/>
  <c r="D29" i="39"/>
  <c r="C29" i="39"/>
  <c r="C28" i="39" s="1"/>
  <c r="I28" i="39"/>
  <c r="F28" i="39"/>
  <c r="D28" i="39"/>
  <c r="J27" i="39"/>
  <c r="I26" i="39"/>
  <c r="F26" i="39"/>
  <c r="D26" i="39"/>
  <c r="J25" i="39"/>
  <c r="I24" i="39"/>
  <c r="F24" i="39"/>
  <c r="D24" i="39"/>
  <c r="J23" i="39"/>
  <c r="I22" i="39"/>
  <c r="F22" i="39"/>
  <c r="D22" i="39"/>
  <c r="J21" i="39"/>
  <c r="I20" i="39"/>
  <c r="F20" i="39"/>
  <c r="D20" i="39"/>
  <c r="J19" i="39"/>
  <c r="I18" i="39"/>
  <c r="F18" i="39"/>
  <c r="D18" i="39"/>
  <c r="J17" i="39"/>
  <c r="I16" i="39"/>
  <c r="F16" i="39"/>
  <c r="D16" i="39"/>
  <c r="J15" i="39"/>
  <c r="I14" i="39"/>
  <c r="F14" i="39"/>
  <c r="D14" i="39"/>
  <c r="J13" i="39"/>
  <c r="I12" i="39"/>
  <c r="F12" i="39"/>
  <c r="D12" i="39"/>
  <c r="J11" i="39"/>
  <c r="I10" i="39"/>
  <c r="F10" i="39"/>
  <c r="D10" i="39"/>
  <c r="J9" i="39"/>
  <c r="I8" i="39"/>
  <c r="F8" i="39"/>
  <c r="D8" i="39"/>
  <c r="J7" i="39"/>
  <c r="I6" i="39"/>
  <c r="F6" i="39"/>
  <c r="D6" i="39"/>
  <c r="J5" i="39"/>
  <c r="J32" i="38"/>
  <c r="J31" i="38"/>
  <c r="J28" i="38"/>
  <c r="I27" i="38"/>
  <c r="F27" i="38"/>
  <c r="C27" i="38"/>
  <c r="J26" i="38"/>
  <c r="F24" i="38"/>
  <c r="E24" i="38"/>
  <c r="I23" i="38"/>
  <c r="I24" i="38" s="1"/>
  <c r="F23" i="38"/>
  <c r="F18" i="38" s="1"/>
  <c r="E23" i="38"/>
  <c r="E27" i="38" s="1"/>
  <c r="D23" i="38"/>
  <c r="D20" i="38" s="1"/>
  <c r="C23" i="38"/>
  <c r="C18" i="38" s="1"/>
  <c r="I22" i="38"/>
  <c r="F22" i="38"/>
  <c r="E22" i="38"/>
  <c r="J21" i="38"/>
  <c r="F20" i="38"/>
  <c r="E20" i="38"/>
  <c r="J19" i="38"/>
  <c r="I18" i="38"/>
  <c r="E18" i="38"/>
  <c r="D18" i="38"/>
  <c r="J17" i="38"/>
  <c r="I16" i="38"/>
  <c r="F16" i="38"/>
  <c r="D16" i="38"/>
  <c r="C16" i="38"/>
  <c r="J15" i="38"/>
  <c r="J16" i="38" s="1"/>
  <c r="I14" i="38"/>
  <c r="F14" i="38"/>
  <c r="E14" i="38"/>
  <c r="J13" i="38"/>
  <c r="I12" i="38"/>
  <c r="F12" i="38"/>
  <c r="E12" i="38"/>
  <c r="D12" i="38"/>
  <c r="J11" i="38"/>
  <c r="J12" i="38" s="1"/>
  <c r="I10" i="38"/>
  <c r="F10" i="38"/>
  <c r="E10" i="38"/>
  <c r="D10" i="38"/>
  <c r="C10" i="38"/>
  <c r="J9" i="38"/>
  <c r="I8" i="38"/>
  <c r="F8" i="38"/>
  <c r="E8" i="38"/>
  <c r="J7" i="38"/>
  <c r="J23" i="38" s="1"/>
  <c r="I6" i="38"/>
  <c r="F6" i="38"/>
  <c r="E6" i="38"/>
  <c r="J5" i="38"/>
  <c r="J30" i="37"/>
  <c r="J29" i="37"/>
  <c r="J26" i="37"/>
  <c r="I25" i="37"/>
  <c r="C25" i="37"/>
  <c r="J24" i="37"/>
  <c r="F22" i="37"/>
  <c r="C22" i="37"/>
  <c r="I21" i="37"/>
  <c r="I22" i="37" s="1"/>
  <c r="F21" i="37"/>
  <c r="F25" i="37" s="1"/>
  <c r="E21" i="37"/>
  <c r="E22" i="37" s="1"/>
  <c r="D21" i="37"/>
  <c r="D18" i="37" s="1"/>
  <c r="C21" i="37"/>
  <c r="I20" i="37"/>
  <c r="F20" i="37"/>
  <c r="E20" i="37"/>
  <c r="C20" i="37"/>
  <c r="J19" i="37"/>
  <c r="I18" i="37"/>
  <c r="F18" i="37"/>
  <c r="E18" i="37"/>
  <c r="C18" i="37"/>
  <c r="J17" i="37"/>
  <c r="I16" i="37"/>
  <c r="F16" i="37"/>
  <c r="E16" i="37"/>
  <c r="D16" i="37"/>
  <c r="C16" i="37"/>
  <c r="J15" i="37"/>
  <c r="I14" i="37"/>
  <c r="F14" i="37"/>
  <c r="E14" i="37"/>
  <c r="D14" i="37"/>
  <c r="C14" i="37"/>
  <c r="J13" i="37"/>
  <c r="I12" i="37"/>
  <c r="F12" i="37"/>
  <c r="E12" i="37"/>
  <c r="C12" i="37"/>
  <c r="J11" i="37"/>
  <c r="I10" i="37"/>
  <c r="F10" i="37"/>
  <c r="E10" i="37"/>
  <c r="C10" i="37"/>
  <c r="J9" i="37"/>
  <c r="I8" i="37"/>
  <c r="F8" i="37"/>
  <c r="E8" i="37"/>
  <c r="D8" i="37"/>
  <c r="C8" i="37"/>
  <c r="J7" i="37"/>
  <c r="I6" i="37"/>
  <c r="F6" i="37"/>
  <c r="E6" i="37"/>
  <c r="C6" i="37"/>
  <c r="J5" i="37"/>
  <c r="J20" i="36"/>
  <c r="J19" i="36"/>
  <c r="J16" i="36"/>
  <c r="F15" i="36"/>
  <c r="E15" i="36"/>
  <c r="J14" i="36"/>
  <c r="F12" i="36"/>
  <c r="E12" i="36"/>
  <c r="I11" i="36"/>
  <c r="I10" i="36" s="1"/>
  <c r="H11" i="36"/>
  <c r="H10" i="36" s="1"/>
  <c r="F11" i="36"/>
  <c r="E11" i="36"/>
  <c r="E10" i="36" s="1"/>
  <c r="D11" i="36"/>
  <c r="D15" i="36" s="1"/>
  <c r="C11" i="36"/>
  <c r="C15" i="36" s="1"/>
  <c r="F10" i="36"/>
  <c r="C10" i="36"/>
  <c r="J9" i="36"/>
  <c r="F8" i="36"/>
  <c r="C8" i="36"/>
  <c r="J7" i="36"/>
  <c r="F6" i="36"/>
  <c r="C6" i="36"/>
  <c r="J5" i="36"/>
  <c r="J24" i="35"/>
  <c r="J23" i="35"/>
  <c r="J20" i="35"/>
  <c r="I19" i="35"/>
  <c r="F19" i="35"/>
  <c r="J18" i="35"/>
  <c r="I16" i="35"/>
  <c r="F16" i="35"/>
  <c r="E16" i="35"/>
  <c r="I15" i="35"/>
  <c r="I14" i="35" s="1"/>
  <c r="F15" i="35"/>
  <c r="F12" i="35" s="1"/>
  <c r="E15" i="35"/>
  <c r="E19" i="35" s="1"/>
  <c r="D15" i="35"/>
  <c r="D16" i="35" s="1"/>
  <c r="C15" i="35"/>
  <c r="C16" i="35" s="1"/>
  <c r="J13" i="35"/>
  <c r="J14" i="35" s="1"/>
  <c r="I12" i="35"/>
  <c r="J11" i="35"/>
  <c r="I10" i="35"/>
  <c r="F10" i="35"/>
  <c r="J9" i="35"/>
  <c r="I8" i="35"/>
  <c r="F8" i="35"/>
  <c r="E8" i="35"/>
  <c r="J7" i="35"/>
  <c r="I6" i="35"/>
  <c r="F6" i="35"/>
  <c r="E6" i="35"/>
  <c r="J5" i="35"/>
  <c r="J15" i="35" s="1"/>
  <c r="J8" i="39" l="1"/>
  <c r="J16" i="39"/>
  <c r="J22" i="39"/>
  <c r="J26" i="39"/>
  <c r="C6" i="39"/>
  <c r="C8" i="39"/>
  <c r="C10" i="39"/>
  <c r="C12" i="39"/>
  <c r="C14" i="39"/>
  <c r="C16" i="39"/>
  <c r="C18" i="39"/>
  <c r="C20" i="39"/>
  <c r="C22" i="39"/>
  <c r="C24" i="39"/>
  <c r="C26" i="39"/>
  <c r="E30" i="39"/>
  <c r="E33" i="39"/>
  <c r="J10" i="39"/>
  <c r="E6" i="39"/>
  <c r="E8" i="39"/>
  <c r="E10" i="39"/>
  <c r="E12" i="39"/>
  <c r="E14" i="39"/>
  <c r="E16" i="39"/>
  <c r="E18" i="39"/>
  <c r="E20" i="39"/>
  <c r="E22" i="39"/>
  <c r="E24" i="39"/>
  <c r="E26" i="39"/>
  <c r="H30" i="39"/>
  <c r="H33" i="39"/>
  <c r="J14" i="39"/>
  <c r="J6" i="39"/>
  <c r="J12" i="39"/>
  <c r="J18" i="39"/>
  <c r="J24" i="39"/>
  <c r="J28" i="39"/>
  <c r="H6" i="39"/>
  <c r="H8" i="39"/>
  <c r="H10" i="39"/>
  <c r="H12" i="39"/>
  <c r="H14" i="39"/>
  <c r="H16" i="39"/>
  <c r="H18" i="39"/>
  <c r="H20" i="39"/>
  <c r="H22" i="39"/>
  <c r="H24" i="39"/>
  <c r="H26" i="39"/>
  <c r="J30" i="39"/>
  <c r="J6" i="38"/>
  <c r="J27" i="38"/>
  <c r="J14" i="38"/>
  <c r="J22" i="38"/>
  <c r="J10" i="38"/>
  <c r="J24" i="38"/>
  <c r="J18" i="38"/>
  <c r="J20" i="38"/>
  <c r="J8" i="38"/>
  <c r="C14" i="38"/>
  <c r="C24" i="38"/>
  <c r="D27" i="38"/>
  <c r="C12" i="38"/>
  <c r="D14" i="38"/>
  <c r="E16" i="38"/>
  <c r="I20" i="38"/>
  <c r="D24" i="38"/>
  <c r="C8" i="38"/>
  <c r="C6" i="38"/>
  <c r="D8" i="38"/>
  <c r="C22" i="38"/>
  <c r="D6" i="38"/>
  <c r="C20" i="38"/>
  <c r="D22" i="38"/>
  <c r="J12" i="37"/>
  <c r="D12" i="37"/>
  <c r="D22" i="37"/>
  <c r="E25" i="37"/>
  <c r="D25" i="37"/>
  <c r="D10" i="37"/>
  <c r="D6" i="37"/>
  <c r="J21" i="37"/>
  <c r="J20" i="37" s="1"/>
  <c r="D20" i="37"/>
  <c r="J6" i="36"/>
  <c r="D8" i="36"/>
  <c r="E6" i="36"/>
  <c r="E8" i="36"/>
  <c r="H12" i="36"/>
  <c r="H15" i="36"/>
  <c r="D10" i="36"/>
  <c r="I12" i="36"/>
  <c r="I15" i="36"/>
  <c r="H6" i="36"/>
  <c r="H8" i="36"/>
  <c r="D6" i="36"/>
  <c r="I6" i="36"/>
  <c r="I8" i="36"/>
  <c r="J11" i="36"/>
  <c r="J10" i="36" s="1"/>
  <c r="C12" i="36"/>
  <c r="D12" i="36"/>
  <c r="J16" i="35"/>
  <c r="J6" i="35"/>
  <c r="J19" i="35"/>
  <c r="J8" i="35"/>
  <c r="J10" i="35"/>
  <c r="J12" i="35"/>
  <c r="C14" i="35"/>
  <c r="C12" i="35"/>
  <c r="D14" i="35"/>
  <c r="C10" i="35"/>
  <c r="D12" i="35"/>
  <c r="E14" i="35"/>
  <c r="C8" i="35"/>
  <c r="D10" i="35"/>
  <c r="E12" i="35"/>
  <c r="F14" i="35"/>
  <c r="C19" i="35"/>
  <c r="C6" i="35"/>
  <c r="D8" i="35"/>
  <c r="E10" i="35"/>
  <c r="D19" i="35"/>
  <c r="D6" i="35"/>
  <c r="J16" i="37" l="1"/>
  <c r="J8" i="37"/>
  <c r="J22" i="37"/>
  <c r="J6" i="37"/>
  <c r="J25" i="37"/>
  <c r="J14" i="37"/>
  <c r="J10" i="37"/>
  <c r="J18" i="37"/>
  <c r="J15" i="36"/>
  <c r="J12" i="36"/>
  <c r="J8" i="36"/>
  <c r="Z37" i="34" l="1"/>
  <c r="Y37" i="34"/>
  <c r="X37" i="34"/>
  <c r="Z36" i="34"/>
  <c r="Y36" i="34"/>
  <c r="X36" i="34"/>
  <c r="X33" i="34"/>
  <c r="Y31" i="34"/>
  <c r="Z31" i="34" s="1"/>
  <c r="X31" i="34"/>
  <c r="W31" i="34"/>
  <c r="N31" i="34"/>
  <c r="K31" i="34"/>
  <c r="I32" i="34" s="1"/>
  <c r="H31" i="34"/>
  <c r="E31" i="34"/>
  <c r="M29" i="34"/>
  <c r="J29" i="34"/>
  <c r="F29" i="34"/>
  <c r="V28" i="34"/>
  <c r="V29" i="34" s="1"/>
  <c r="U28" i="34"/>
  <c r="U25" i="34" s="1"/>
  <c r="M28" i="34"/>
  <c r="N28" i="34" s="1"/>
  <c r="L28" i="34"/>
  <c r="L27" i="34" s="1"/>
  <c r="J28" i="34"/>
  <c r="K28" i="34" s="1"/>
  <c r="I28" i="34"/>
  <c r="I29" i="34" s="1"/>
  <c r="G28" i="34"/>
  <c r="G25" i="34" s="1"/>
  <c r="F28" i="34"/>
  <c r="D28" i="34"/>
  <c r="Y28" i="34" s="1"/>
  <c r="C28" i="34"/>
  <c r="X28" i="34" s="1"/>
  <c r="M27" i="34"/>
  <c r="J27" i="34"/>
  <c r="I27" i="34"/>
  <c r="F27" i="34"/>
  <c r="C27" i="34"/>
  <c r="Y26" i="34"/>
  <c r="Z26" i="34" s="1"/>
  <c r="X26" i="34"/>
  <c r="W26" i="34"/>
  <c r="N26" i="34"/>
  <c r="N27" i="34" s="1"/>
  <c r="K26" i="34"/>
  <c r="K27" i="34" s="1"/>
  <c r="H26" i="34"/>
  <c r="E26" i="34"/>
  <c r="V25" i="34"/>
  <c r="M25" i="34"/>
  <c r="L25" i="34"/>
  <c r="J25" i="34"/>
  <c r="I25" i="34"/>
  <c r="F25" i="34"/>
  <c r="D25" i="34"/>
  <c r="C25" i="34"/>
  <c r="Y24" i="34"/>
  <c r="Z24" i="34" s="1"/>
  <c r="X24" i="34"/>
  <c r="X25" i="34" s="1"/>
  <c r="W24" i="34"/>
  <c r="N24" i="34"/>
  <c r="K24" i="34"/>
  <c r="H24" i="34"/>
  <c r="E24" i="34"/>
  <c r="M23" i="34"/>
  <c r="J23" i="34"/>
  <c r="I23" i="34"/>
  <c r="F23" i="34"/>
  <c r="C23" i="34"/>
  <c r="Z22" i="34"/>
  <c r="Y22" i="34"/>
  <c r="Y23" i="34" s="1"/>
  <c r="X22" i="34"/>
  <c r="W22" i="34"/>
  <c r="N22" i="34"/>
  <c r="K22" i="34"/>
  <c r="K23" i="34" s="1"/>
  <c r="H22" i="34"/>
  <c r="E22" i="34"/>
  <c r="V21" i="34"/>
  <c r="U21" i="34"/>
  <c r="M21" i="34"/>
  <c r="L21" i="34"/>
  <c r="J21" i="34"/>
  <c r="I21" i="34"/>
  <c r="G21" i="34"/>
  <c r="F21" i="34"/>
  <c r="D21" i="34"/>
  <c r="C21" i="34"/>
  <c r="Y20" i="34"/>
  <c r="Y21" i="34" s="1"/>
  <c r="X20" i="34"/>
  <c r="X21" i="34" s="1"/>
  <c r="W20" i="34"/>
  <c r="N20" i="34"/>
  <c r="K20" i="34"/>
  <c r="K21" i="34" s="1"/>
  <c r="H20" i="34"/>
  <c r="E20" i="34"/>
  <c r="M19" i="34"/>
  <c r="J19" i="34"/>
  <c r="I19" i="34"/>
  <c r="F19" i="34"/>
  <c r="C19" i="34"/>
  <c r="Y18" i="34"/>
  <c r="Z18" i="34" s="1"/>
  <c r="X18" i="34"/>
  <c r="W18" i="34"/>
  <c r="N18" i="34"/>
  <c r="N19" i="34" s="1"/>
  <c r="K18" i="34"/>
  <c r="K19" i="34" s="1"/>
  <c r="H18" i="34"/>
  <c r="E18" i="34"/>
  <c r="V17" i="34"/>
  <c r="M17" i="34"/>
  <c r="L17" i="34"/>
  <c r="J17" i="34"/>
  <c r="I17" i="34"/>
  <c r="F17" i="34"/>
  <c r="D17" i="34"/>
  <c r="C17" i="34"/>
  <c r="Y16" i="34"/>
  <c r="Z16" i="34" s="1"/>
  <c r="X16" i="34"/>
  <c r="X17" i="34" s="1"/>
  <c r="W16" i="34"/>
  <c r="N16" i="34"/>
  <c r="N17" i="34" s="1"/>
  <c r="K16" i="34"/>
  <c r="H16" i="34"/>
  <c r="E16" i="34"/>
  <c r="M15" i="34"/>
  <c r="J15" i="34"/>
  <c r="I15" i="34"/>
  <c r="F15" i="34"/>
  <c r="C15" i="34"/>
  <c r="Z14" i="34"/>
  <c r="Y14" i="34"/>
  <c r="Y15" i="34" s="1"/>
  <c r="X14" i="34"/>
  <c r="W14" i="34"/>
  <c r="N14" i="34"/>
  <c r="N15" i="34" s="1"/>
  <c r="K14" i="34"/>
  <c r="K15" i="34" s="1"/>
  <c r="H14" i="34"/>
  <c r="E14" i="34"/>
  <c r="V13" i="34"/>
  <c r="U13" i="34"/>
  <c r="M13" i="34"/>
  <c r="L13" i="34"/>
  <c r="J13" i="34"/>
  <c r="I13" i="34"/>
  <c r="G13" i="34"/>
  <c r="F13" i="34"/>
  <c r="D13" i="34"/>
  <c r="C13" i="34"/>
  <c r="Y12" i="34"/>
  <c r="Y13" i="34" s="1"/>
  <c r="X12" i="34"/>
  <c r="X13" i="34" s="1"/>
  <c r="W12" i="34"/>
  <c r="N12" i="34"/>
  <c r="N13" i="34" s="1"/>
  <c r="K12" i="34"/>
  <c r="K13" i="34" s="1"/>
  <c r="H12" i="34"/>
  <c r="E12" i="34"/>
  <c r="M11" i="34"/>
  <c r="J11" i="34"/>
  <c r="I11" i="34"/>
  <c r="F11" i="34"/>
  <c r="C11" i="34"/>
  <c r="Y10" i="34"/>
  <c r="Z10" i="34" s="1"/>
  <c r="X10" i="34"/>
  <c r="W10" i="34"/>
  <c r="N10" i="34"/>
  <c r="N11" i="34" s="1"/>
  <c r="K10" i="34"/>
  <c r="K11" i="34" s="1"/>
  <c r="H10" i="34"/>
  <c r="E10" i="34"/>
  <c r="V9" i="34"/>
  <c r="M9" i="34"/>
  <c r="L9" i="34"/>
  <c r="J9" i="34"/>
  <c r="I9" i="34"/>
  <c r="F9" i="34"/>
  <c r="D9" i="34"/>
  <c r="C9" i="34"/>
  <c r="Y8" i="34"/>
  <c r="Z8" i="34" s="1"/>
  <c r="X8" i="34"/>
  <c r="X9" i="34" s="1"/>
  <c r="W8" i="34"/>
  <c r="N8" i="34"/>
  <c r="N9" i="34" s="1"/>
  <c r="K8" i="34"/>
  <c r="H8" i="34"/>
  <c r="E8" i="34"/>
  <c r="M7" i="34"/>
  <c r="J7" i="34"/>
  <c r="I7" i="34"/>
  <c r="F7" i="34"/>
  <c r="C7" i="34"/>
  <c r="Z6" i="34"/>
  <c r="Y6" i="34"/>
  <c r="Y7" i="34" s="1"/>
  <c r="X6" i="34"/>
  <c r="W6" i="34"/>
  <c r="N6" i="34"/>
  <c r="N7" i="34" s="1"/>
  <c r="K6" i="34"/>
  <c r="K7" i="34" s="1"/>
  <c r="H6" i="34"/>
  <c r="E6" i="34"/>
  <c r="J23" i="33"/>
  <c r="J22" i="33"/>
  <c r="J19" i="33"/>
  <c r="I17" i="33"/>
  <c r="H17" i="33"/>
  <c r="E17" i="33"/>
  <c r="D17" i="33"/>
  <c r="C17" i="33"/>
  <c r="I15" i="33"/>
  <c r="H15" i="33"/>
  <c r="F15" i="33"/>
  <c r="F17" i="33" s="1"/>
  <c r="E15" i="33"/>
  <c r="D15" i="33"/>
  <c r="C15" i="33"/>
  <c r="J15" i="33" s="1"/>
  <c r="J17" i="33" s="1"/>
  <c r="J14" i="33"/>
  <c r="F12" i="33"/>
  <c r="E12" i="33"/>
  <c r="I11" i="33"/>
  <c r="I12" i="33" s="1"/>
  <c r="F11" i="33"/>
  <c r="E11" i="33"/>
  <c r="D11" i="33"/>
  <c r="D10" i="33" s="1"/>
  <c r="C11" i="33"/>
  <c r="C10" i="33" s="1"/>
  <c r="F10" i="33"/>
  <c r="E10" i="33"/>
  <c r="F8" i="33"/>
  <c r="E8" i="33"/>
  <c r="D8" i="33"/>
  <c r="C8" i="33"/>
  <c r="J7" i="33"/>
  <c r="F6" i="33"/>
  <c r="E6" i="33"/>
  <c r="D6" i="33"/>
  <c r="C6" i="33"/>
  <c r="J5" i="33"/>
  <c r="J14" i="32"/>
  <c r="J13" i="32"/>
  <c r="C10" i="32"/>
  <c r="I9" i="32"/>
  <c r="I6" i="32" s="1"/>
  <c r="H9" i="32"/>
  <c r="H6" i="32" s="1"/>
  <c r="F9" i="32"/>
  <c r="J9" i="32" s="1"/>
  <c r="E9" i="32"/>
  <c r="C9" i="32"/>
  <c r="C6" i="32" s="1"/>
  <c r="H8" i="32"/>
  <c r="C8" i="32"/>
  <c r="J7" i="32"/>
  <c r="J5" i="32"/>
  <c r="J19" i="31"/>
  <c r="J18" i="31"/>
  <c r="I15" i="31"/>
  <c r="H15" i="31"/>
  <c r="F15" i="31"/>
  <c r="E15" i="31"/>
  <c r="D15" i="31"/>
  <c r="C15" i="31"/>
  <c r="J15" i="31" s="1"/>
  <c r="J14" i="31"/>
  <c r="I12" i="31"/>
  <c r="H12" i="31"/>
  <c r="E12" i="31"/>
  <c r="D12" i="31"/>
  <c r="C12" i="31"/>
  <c r="I11" i="31"/>
  <c r="I10" i="31" s="1"/>
  <c r="H11" i="31"/>
  <c r="H10" i="31" s="1"/>
  <c r="F11" i="31"/>
  <c r="F8" i="31" s="1"/>
  <c r="E11" i="31"/>
  <c r="D11" i="31"/>
  <c r="D10" i="31" s="1"/>
  <c r="C11" i="31"/>
  <c r="C10" i="31" s="1"/>
  <c r="E10" i="31"/>
  <c r="J9" i="31"/>
  <c r="E8" i="31"/>
  <c r="J7" i="31"/>
  <c r="E6" i="31"/>
  <c r="J5" i="31"/>
  <c r="J11" i="31" s="1"/>
  <c r="E9" i="34" l="1"/>
  <c r="H11" i="34"/>
  <c r="E27" i="34"/>
  <c r="Z7" i="34"/>
  <c r="K25" i="34"/>
  <c r="K17" i="34"/>
  <c r="K29" i="34"/>
  <c r="K9" i="34"/>
  <c r="C32" i="34"/>
  <c r="E13" i="34"/>
  <c r="E21" i="34"/>
  <c r="N23" i="34"/>
  <c r="N29" i="34"/>
  <c r="N25" i="34"/>
  <c r="X19" i="34"/>
  <c r="X27" i="34"/>
  <c r="X11" i="34"/>
  <c r="X29" i="34"/>
  <c r="X23" i="34"/>
  <c r="X7" i="34"/>
  <c r="X15" i="34"/>
  <c r="L32" i="34"/>
  <c r="W23" i="34"/>
  <c r="Z9" i="34"/>
  <c r="Z19" i="34"/>
  <c r="W25" i="34"/>
  <c r="Y17" i="34"/>
  <c r="Y9" i="34"/>
  <c r="Z28" i="34"/>
  <c r="Z29" i="34" s="1"/>
  <c r="Y25" i="34"/>
  <c r="Y29" i="34"/>
  <c r="U32" i="34"/>
  <c r="W7" i="34"/>
  <c r="Z17" i="34"/>
  <c r="N21" i="34"/>
  <c r="Z27" i="34"/>
  <c r="G11" i="34"/>
  <c r="U11" i="34"/>
  <c r="G19" i="34"/>
  <c r="U19" i="34"/>
  <c r="G27" i="34"/>
  <c r="U27" i="34"/>
  <c r="E28" i="34"/>
  <c r="C29" i="34"/>
  <c r="D7" i="34"/>
  <c r="L7" i="34"/>
  <c r="V11" i="34"/>
  <c r="D15" i="34"/>
  <c r="L15" i="34"/>
  <c r="V19" i="34"/>
  <c r="D23" i="34"/>
  <c r="L23" i="34"/>
  <c r="V27" i="34"/>
  <c r="D29" i="34"/>
  <c r="L29" i="34"/>
  <c r="G7" i="34"/>
  <c r="U7" i="34"/>
  <c r="Y11" i="34"/>
  <c r="G15" i="34"/>
  <c r="U15" i="34"/>
  <c r="Y19" i="34"/>
  <c r="G23" i="34"/>
  <c r="U23" i="34"/>
  <c r="Y27" i="34"/>
  <c r="W28" i="34"/>
  <c r="G29" i="34"/>
  <c r="U29" i="34"/>
  <c r="H28" i="34"/>
  <c r="V7" i="34"/>
  <c r="D11" i="34"/>
  <c r="L11" i="34"/>
  <c r="Z12" i="34"/>
  <c r="V15" i="34"/>
  <c r="D19" i="34"/>
  <c r="L19" i="34"/>
  <c r="Z20" i="34"/>
  <c r="Z21" i="34" s="1"/>
  <c r="V23" i="34"/>
  <c r="D27" i="34"/>
  <c r="G9" i="34"/>
  <c r="U9" i="34"/>
  <c r="G17" i="34"/>
  <c r="U17" i="34"/>
  <c r="J11" i="33"/>
  <c r="I10" i="33"/>
  <c r="C12" i="33"/>
  <c r="D12" i="33"/>
  <c r="I8" i="33"/>
  <c r="I6" i="33"/>
  <c r="J6" i="32"/>
  <c r="J10" i="32"/>
  <c r="J8" i="32"/>
  <c r="H10" i="32"/>
  <c r="I8" i="32"/>
  <c r="I10" i="32"/>
  <c r="J10" i="31"/>
  <c r="J8" i="31"/>
  <c r="J12" i="31"/>
  <c r="J6" i="31"/>
  <c r="F10" i="31"/>
  <c r="C6" i="31"/>
  <c r="C8" i="31"/>
  <c r="D6" i="31"/>
  <c r="D8" i="31"/>
  <c r="F12" i="31"/>
  <c r="F6" i="31"/>
  <c r="H6" i="31"/>
  <c r="H8" i="31"/>
  <c r="I6" i="31"/>
  <c r="I8" i="31"/>
  <c r="H29" i="34" l="1"/>
  <c r="H9" i="34"/>
  <c r="H25" i="34"/>
  <c r="H17" i="34"/>
  <c r="E7" i="34"/>
  <c r="E23" i="34"/>
  <c r="E29" i="34"/>
  <c r="E15" i="34"/>
  <c r="Z23" i="34"/>
  <c r="H19" i="34"/>
  <c r="E17" i="34"/>
  <c r="W29" i="34"/>
  <c r="W27" i="34"/>
  <c r="W19" i="34"/>
  <c r="W11" i="34"/>
  <c r="W13" i="34"/>
  <c r="H21" i="34"/>
  <c r="H13" i="34"/>
  <c r="Z25" i="34"/>
  <c r="Z13" i="34"/>
  <c r="E11" i="34"/>
  <c r="W17" i="34"/>
  <c r="H7" i="34"/>
  <c r="W21" i="34"/>
  <c r="H15" i="34"/>
  <c r="F32" i="34"/>
  <c r="X32" i="34" s="1"/>
  <c r="H27" i="34"/>
  <c r="E19" i="34"/>
  <c r="W9" i="34"/>
  <c r="H23" i="34"/>
  <c r="Z11" i="34"/>
  <c r="Z15" i="34"/>
  <c r="E25" i="34"/>
  <c r="W15" i="34"/>
  <c r="J12" i="33"/>
  <c r="J8" i="33"/>
  <c r="J10" i="33"/>
  <c r="J6" i="33"/>
</calcChain>
</file>

<file path=xl/sharedStrings.xml><?xml version="1.0" encoding="utf-8"?>
<sst xmlns="http://schemas.openxmlformats.org/spreadsheetml/2006/main" count="958" uniqueCount="156">
  <si>
    <t>Tableau 4.1.9 : Utilisateurs de l'accueil de jour "bas seuil" (AJ-B) organisé par les services partenaires des Relais sociaux urbains (RSU)</t>
  </si>
  <si>
    <t>Lieu de résidence</t>
  </si>
  <si>
    <t>Relais social urbain (RSU)</t>
  </si>
  <si>
    <t>Charleroi (RSC)</t>
  </si>
  <si>
    <t>Liège (RSPL)</t>
  </si>
  <si>
    <t>La Louvière (RSULL)</t>
  </si>
  <si>
    <t>Mons (RSUMB)</t>
  </si>
  <si>
    <t>Namur (RSUN)</t>
  </si>
  <si>
    <t>Tournai (RSUT)</t>
  </si>
  <si>
    <t>Verviers (RSUV)</t>
  </si>
  <si>
    <t>Total des RSU wallons</t>
  </si>
  <si>
    <t>Arrondissement de Charleroi</t>
  </si>
  <si>
    <t xml:space="preserve"> CA</t>
  </si>
  <si>
    <t>nd</t>
  </si>
  <si>
    <t xml:space="preserve"> %</t>
  </si>
  <si>
    <t>-</t>
  </si>
  <si>
    <t>Arrondissement de Soignies
(La Louvière)</t>
  </si>
  <si>
    <t>Arrondissement de Liège</t>
  </si>
  <si>
    <t>Arrondissement de Mons</t>
  </si>
  <si>
    <t>Arrondissement de Namur</t>
  </si>
  <si>
    <t>Arrondissement de Tournai</t>
  </si>
  <si>
    <t>Arrondissement de Verviers</t>
  </si>
  <si>
    <t>Autre arrondissement wallon</t>
  </si>
  <si>
    <t>Région de Bruxelles</t>
  </si>
  <si>
    <t>Région flamande</t>
  </si>
  <si>
    <t>Pays frontalier</t>
  </si>
  <si>
    <t xml:space="preserve">Autre pays étranger </t>
  </si>
  <si>
    <t xml:space="preserve">Total
(Lieu de résidence connu) </t>
  </si>
  <si>
    <t>Lieu de résidence inconnu</t>
  </si>
  <si>
    <t>Non- réponses
ou réponses non-exploitables</t>
  </si>
  <si>
    <t>Total global</t>
  </si>
  <si>
    <t>Services partenaires sources</t>
  </si>
  <si>
    <t>Nombre de services ayant répondu à cette variable</t>
  </si>
  <si>
    <t>Nombre de services ayant participé à la collecte relative à l'AJ-B</t>
  </si>
  <si>
    <t>Sources : IWEPS, Relais sociaux urbains &amp; services partenaires des Relais sociaux urbains de Wallonie; Calculs : IWEPS</t>
  </si>
  <si>
    <t>Tableau 4.1.8 : Utilisateurs de l'accueil de jour "bas seuil" (AJ-B) organisé par les services partenaires des Relais sociaux urbains (RSU).</t>
  </si>
  <si>
    <t>Type de logement / hébergement</t>
  </si>
  <si>
    <t xml:space="preserve">En rue ou en abris de fortune  (squat, voiture, tente, caravane…) </t>
  </si>
  <si>
    <t>CA</t>
  </si>
  <si>
    <t>Chez un tiers "proche" (famille élargie, amis, connaissances…)</t>
  </si>
  <si>
    <t>En hébergement d'urgence (abri de nuit, lits DUS, hôtel)</t>
  </si>
  <si>
    <t>En institution - Autres
(prison, hôpital psychiatrique…)</t>
  </si>
  <si>
    <t>En logement privé</t>
  </si>
  <si>
    <t>En Maison d'accueil</t>
  </si>
  <si>
    <t>En logement social/public et assimilé (AIS)</t>
  </si>
  <si>
    <t>En logements d'urgence, de transit, d'insertion…</t>
  </si>
  <si>
    <t>Dans d'autres endroits hors institution</t>
  </si>
  <si>
    <t xml:space="preserve">Total
(Type de logement / hébergement connu) </t>
  </si>
  <si>
    <t>Type de logement / hébergement 
inconnu</t>
  </si>
  <si>
    <t>Tableau 4.1.7 : Utilisateurs de l'accueil de jour "bas seuil" (AJ-B) organisé par les services partenaires des Relais sociaux urbains (RSU)</t>
  </si>
  <si>
    <t>Type de revenu principal</t>
  </si>
  <si>
    <t>Allocations aux personnes handicapées</t>
  </si>
  <si>
    <t>Indemnités de mutuelle (ou maladie-invalidité)</t>
  </si>
  <si>
    <t>Revenu d'intégration sociale (RIS) ou une autre aide sociale</t>
  </si>
  <si>
    <t>Allocations de chômage</t>
  </si>
  <si>
    <t>Pension</t>
  </si>
  <si>
    <t>Revenus professionnels</t>
  </si>
  <si>
    <t>Aucune ressource financière</t>
  </si>
  <si>
    <t xml:space="preserve">Total
(Type de revenu principal connu) </t>
  </si>
  <si>
    <t>Type de revenu inconnu</t>
  </si>
  <si>
    <r>
      <t>Remarque :
L'information relévée porte sur le type de</t>
    </r>
    <r>
      <rPr>
        <b/>
        <sz val="12"/>
        <rFont val="Calibri"/>
        <family val="2"/>
        <scheme val="minor"/>
      </rPr>
      <t xml:space="preserve"> </t>
    </r>
    <r>
      <rPr>
        <sz val="12"/>
        <rFont val="Calibri"/>
        <family val="2"/>
        <scheme val="minor"/>
      </rPr>
      <t>revenu</t>
    </r>
    <r>
      <rPr>
        <b/>
        <sz val="12"/>
        <rFont val="Calibri"/>
        <family val="2"/>
        <scheme val="minor"/>
      </rPr>
      <t xml:space="preserve"> principal </t>
    </r>
    <r>
      <rPr>
        <sz val="12"/>
        <rFont val="Calibri"/>
        <family val="2"/>
        <scheme val="minor"/>
      </rPr>
      <t xml:space="preserve">de l'utilisateur lors de son entrée dans le service
</t>
    </r>
  </si>
  <si>
    <t>Tableau 4.1.5 : Utilisateurs de l'accueil de jour "bas seuil" (AJ-B) organisé par les services partenaires des Relais sociaux urbains (RSU)</t>
  </si>
  <si>
    <t xml:space="preserve">Type de ménage
(Situation de ménage / familiale) </t>
  </si>
  <si>
    <t>Isolés vivant sans enfant</t>
  </si>
  <si>
    <t>Isolés vivant avec enfant(s)</t>
  </si>
  <si>
    <t>En couple vivant sans enfant</t>
  </si>
  <si>
    <t>En couple vivant avec enfant(s)</t>
  </si>
  <si>
    <t>En situation familiale autre</t>
  </si>
  <si>
    <t xml:space="preserve">Total
(Type de ménage connu) </t>
  </si>
  <si>
    <t>Type de ménage inconnu</t>
  </si>
  <si>
    <t>Tableau 4.1.6 : Utilisateurs de l'accueil de jour "bas seuil" (AJ-B) organisé par les services partenaires des Relais sociaux urbains (RSU)</t>
  </si>
  <si>
    <t>Nationalité</t>
  </si>
  <si>
    <t xml:space="preserve">Belge </t>
  </si>
  <si>
    <t>Etrangère UE</t>
  </si>
  <si>
    <t>Etrangère hors UE</t>
  </si>
  <si>
    <t xml:space="preserve">Total
(Nationalité connue) </t>
  </si>
  <si>
    <t>Nationalité inconnue</t>
  </si>
  <si>
    <t>Tableau 4.1.10 : Difficultés déclarées par les utilisateurs de l'accueil de jour "bas seuil" (AJ-B) organisé par les services partenaires des Relais sociaux urbains (RSU).</t>
  </si>
  <si>
    <t>Type de difficulté</t>
  </si>
  <si>
    <t>Avec des difficultés - Assuétude</t>
  </si>
  <si>
    <t xml:space="preserve"> % du total
des utilisateurs différents</t>
  </si>
  <si>
    <t>Avec des difficultés - Emploi/Formation</t>
  </si>
  <si>
    <t>Avec des difficultés - Santé mentale/ difficultés psychologiques</t>
  </si>
  <si>
    <t>Avec des difficultés - Santé physique (hors handicap reconnu)</t>
  </si>
  <si>
    <t>Avec des difficultés administratives</t>
  </si>
  <si>
    <t>Avec des difficultés de logement - problèmes de chauffage, électricité…</t>
  </si>
  <si>
    <t>Avec des difficultés de logement - problèmes de rupture familiale</t>
  </si>
  <si>
    <t>Avec des difficultés de logement - problèmes de surpopulation</t>
  </si>
  <si>
    <t>Avec des difficultés de logement - problèmes d'expulsion ou menace d'expulsion</t>
  </si>
  <si>
    <t>Avec des difficultés de logement - problèmes d'insalubrité (pas de commodités)</t>
  </si>
  <si>
    <t>Avec des difficultés de logement - autres problèmes</t>
  </si>
  <si>
    <t>Avec des difficultés financières</t>
  </si>
  <si>
    <t>Avec des difficultés liées à l'isolement social</t>
  </si>
  <si>
    <t>Avec des difficultés relationnelles (conflits extrafamiliaux)</t>
  </si>
  <si>
    <t>Avec un handicap reconnu</t>
  </si>
  <si>
    <t>Victimes de violence conjugale</t>
  </si>
  <si>
    <t>Victimes de violence intrafamiliale</t>
  </si>
  <si>
    <r>
      <t>Nombre total d'</t>
    </r>
    <r>
      <rPr>
        <b/>
        <i/>
        <sz val="14"/>
        <rFont val="Calibri"/>
        <family val="2"/>
        <scheme val="minor"/>
      </rPr>
      <t>utilisateurs différents</t>
    </r>
    <r>
      <rPr>
        <b/>
        <sz val="14"/>
        <rFont val="Calibri"/>
        <family val="2"/>
        <scheme val="minor"/>
      </rPr>
      <t xml:space="preserve"> pour lesquels l'information "difficulté" a été récoltée</t>
    </r>
  </si>
  <si>
    <t>Remarques :
(1)  Les pourcentages calculés dans ce tableau représentent le nombre d'utilisateurs soumis à certaines difficultés par rapport à l'ensemble des utilisateurs différents qui ont répondu à cette question.
Un utilisateur peut renseigner plusieurs difficultés. Les pourcentages ne peuvent pas être additionnés.
(2)  Les données - par type de difficulté -  provenant de services n'ayant pas fourni l'information relative au "nombre d'utilisateurs différents ayant répondu à la question" ne sont pas reprises dans ce tableau.</t>
  </si>
  <si>
    <t>Tableau 4.1.2 : Mineurs pris en charge par l'accueil de jour "bas seuil" (AJ-B) organisé par les services partenaires des Relais sociaux urbains (RSU)</t>
  </si>
  <si>
    <t>Type de prise en charge du mineur</t>
  </si>
  <si>
    <t>Prise en charge seul
(Utilisateur) (1)</t>
  </si>
  <si>
    <t>Prise en charge "en famille" (2)</t>
  </si>
  <si>
    <t xml:space="preserve">Total des mineurs
</t>
  </si>
  <si>
    <t>Remarques : 
(1) Un "mineur pris en charge seul" est un "mineur non accompagné par un membre majeur de sa famille (ou un autre adulte responsable)". Les autres données de profil sont relevées pour cette catégorie.
(2) Un  "mineur pris en charge en famille" est un mineur accompagné d'un adulte responsable. Les autres données de profil ne sont pas relevées pour cette catégorie. Ces mineurs ne sont donc pas comptabilisés dans les autres tableaux.</t>
  </si>
  <si>
    <t>Tableau 4.1.4 : Utilisateurs de l'accueil de jour "bas seuil" (AJ-B) organisé par les services partenaires des Relais sociaux urbains (RSU).</t>
  </si>
  <si>
    <t>Catégorie d'âges</t>
  </si>
  <si>
    <t xml:space="preserve">Charleroi (RSC)
</t>
  </si>
  <si>
    <t>H</t>
  </si>
  <si>
    <t>F</t>
  </si>
  <si>
    <t>Total</t>
  </si>
  <si>
    <t>0-17 ans</t>
  </si>
  <si>
    <t>%</t>
  </si>
  <si>
    <t>18 à 24 ans</t>
  </si>
  <si>
    <t>25 à 29 ans</t>
  </si>
  <si>
    <t>30 à 34 ans</t>
  </si>
  <si>
    <t>35 à 39 ans</t>
  </si>
  <si>
    <t>40 à 44 ans</t>
  </si>
  <si>
    <t>45 à 49 ans</t>
  </si>
  <si>
    <t>50 à 54 ans</t>
  </si>
  <si>
    <t>55 à 59 ans</t>
  </si>
  <si>
    <t>60 à 64 ans</t>
  </si>
  <si>
    <t>65 ans et plus</t>
  </si>
  <si>
    <t>Total
Catégories d'âges connues</t>
  </si>
  <si>
    <t>Catégorie d'âges inconnue</t>
  </si>
  <si>
    <t xml:space="preserve">Non-réponses ou 
réponses non-exploitables </t>
  </si>
  <si>
    <t>Tableau 4.1.3 : Primo-utilisateurs de l'accueil de jour "bas seuil" (AJ-B) organisé par les services partenaires des Relais sociaux urbains (RSU)</t>
  </si>
  <si>
    <t>Primo-utilisateurs
par Sexe</t>
  </si>
  <si>
    <t>Transsexuel</t>
  </si>
  <si>
    <t>Total
Sexe connu</t>
  </si>
  <si>
    <t>Sexe inconnu</t>
  </si>
  <si>
    <t xml:space="preserve">nd </t>
  </si>
  <si>
    <t>Total global des primo-utilisateurs</t>
  </si>
  <si>
    <t>% des primos dans le total des utilisateurs</t>
  </si>
  <si>
    <t>Remarque :
Un "primo-utilisateur" est un bénéficiaire qui utilise le service pour la première fois de sa vie.</t>
  </si>
  <si>
    <t>Tableau 4.1.1 : Utilisateurs de l'accueil de jour "bas seuil" (AJ-B) organisé par les services partenaires des Relais sociaux urbains (RSU)</t>
  </si>
  <si>
    <t>Sexe</t>
  </si>
  <si>
    <t>Total 
Sexe connu</t>
  </si>
  <si>
    <t>Total global de tous les utilisateurs (primo ou pas) des services qui ont répondu à la variable "primo-utilisateurs"</t>
  </si>
  <si>
    <t>Autres types de revenus</t>
  </si>
  <si>
    <t>Répartition par sexe et par RSU - Année 2020  -</t>
  </si>
  <si>
    <t>Répartition par type de prise en charge du mineur et par RSU - Année 2020  -</t>
  </si>
  <si>
    <t>Répartition par âge, sexe et RSU - Année 2020 -</t>
  </si>
  <si>
    <t>Liège (RSPL) 
(1)</t>
  </si>
  <si>
    <t>(1) Pour le RSPL , les données (par tranche d'âge) du service "Accueil-botanique" n'ont pas été intégrées dans ce tableau car nous ne disposions pas de la répartition homme/femme.
 A titre informatif, ces données par tranche d'âge, tous genres confondus sont les suivantes :
"0-17ans: 2 ; 18-24 ans: 32 ; 25-29 ans: 61 ; 30-34 ans: 104 ; 35-39 ans: 105 ; 40-44 ans: 115 ; 45-49 ans: 104 ; 50-54 ans: 89 ; 55-59 ans: 49 ; 60-64 ans: 42 ; 65 ans et +: nd et "âge Inconnu": 108 . Total (H+F+T) : 811 "</t>
  </si>
  <si>
    <t>Répartition par type de ménage et par RSU - Année 2020</t>
  </si>
  <si>
    <t>Répartition par nationalité et par RSU - Année 2020</t>
  </si>
  <si>
    <t>Répartition par type de revenu principal et par RSU - Année 2020  -</t>
  </si>
  <si>
    <t>Tournai (RSUT)
(1)</t>
  </si>
  <si>
    <t xml:space="preserve">(1) Le RSUT ne dispose pas du détail par catégorie, mais précise toutefois que "la plupart [des utilisateurs du service Brasero]  émargent au [RIS du] CPAS"
</t>
  </si>
  <si>
    <t>Répartition par type de logement/hébergement (occupé la semaine précédent l'entrée)
Par RSU  - Année 2020  -</t>
  </si>
  <si>
    <t>Répartition par « lieu de résidence » (Situation du bénéficiaire, la semaine précédant son entrée en HU)
Par RSU - Année 2020  -</t>
  </si>
  <si>
    <t>Répartition par difficulté rencontrée connue (1),(2)et par RSU - Année 2020 -</t>
  </si>
  <si>
    <t>Liège (RSPL)
(3)</t>
  </si>
  <si>
    <t>Avec des difficultés - autres 
(3)</t>
  </si>
  <si>
    <t xml:space="preserve">(3)  Le RSPL précise pour la catégorie "Avec des difficultés - autres"  que parmi les 52 difficultés dénombrées, 25 concernent des problèmes "judiciaires", 2 des problèmes "occupationnels",  19 des problèmes de  "surendettement" et 16 découlent du fait d'être "sans droit".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</si>
</sst>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Calibri"/>
      <family val="2"/>
      <scheme val="minor"/>
    </font>
    <font>
      <sz val="11"/>
      <color theme="1"/>
      <name val="Calibri"/>
      <family val="2"/>
      <scheme val="minor"/>
    </font>
    <font>
      <b/>
      <sz val="16"/>
      <name val="Calibri"/>
      <family val="2"/>
      <scheme val="minor"/>
    </font>
    <font>
      <b/>
      <sz val="14"/>
      <name val="Calibri"/>
      <family val="2"/>
      <scheme val="minor"/>
    </font>
    <font>
      <b/>
      <sz val="12"/>
      <name val="Calibri"/>
      <family val="2"/>
      <scheme val="minor"/>
    </font>
    <font>
      <sz val="12"/>
      <name val="Calibri"/>
      <family val="2"/>
      <scheme val="minor"/>
    </font>
    <font>
      <sz val="10"/>
      <name val="Calibri"/>
      <family val="2"/>
      <scheme val="minor"/>
    </font>
    <font>
      <b/>
      <sz val="10"/>
      <name val="Calibri"/>
      <family val="2"/>
      <scheme val="minor"/>
    </font>
    <font>
      <sz val="14"/>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1"/>
      <name val="Calibri"/>
      <family val="2"/>
      <scheme val="minor"/>
    </font>
    <font>
      <b/>
      <sz val="18"/>
      <name val="Calibri"/>
      <family val="2"/>
      <scheme val="minor"/>
    </font>
    <font>
      <b/>
      <i/>
      <sz val="14"/>
      <name val="Calibri"/>
      <family val="2"/>
      <scheme val="minor"/>
    </font>
    <font>
      <b/>
      <sz val="24"/>
      <name val="Calibri"/>
      <family val="2"/>
      <scheme val="minor"/>
    </font>
    <font>
      <sz val="18"/>
      <name val="Calibri"/>
      <family val="2"/>
      <scheme val="minor"/>
    </font>
    <font>
      <b/>
      <sz val="11"/>
      <name val="Calibri"/>
      <family val="2"/>
      <scheme val="minor"/>
    </font>
  </fonts>
  <fills count="3">
    <fill>
      <patternFill patternType="none"/>
    </fill>
    <fill>
      <patternFill patternType="gray125"/>
    </fill>
    <fill>
      <patternFill patternType="solid">
        <fgColor theme="0"/>
        <bgColor indexed="64"/>
      </patternFill>
    </fill>
  </fills>
  <borders count="72">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467">
    <xf numFmtId="0" fontId="0" fillId="0" borderId="0" xfId="0"/>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wrapText="1"/>
    </xf>
    <xf numFmtId="0" fontId="4" fillId="2" borderId="10" xfId="0" applyFont="1" applyFill="1" applyBorder="1" applyAlignment="1">
      <alignment horizontal="center" vertical="center"/>
    </xf>
    <xf numFmtId="0" fontId="4" fillId="0" borderId="10" xfId="0" applyFont="1" applyBorder="1" applyAlignment="1">
      <alignment horizontal="center" vertical="center" wrapText="1"/>
    </xf>
    <xf numFmtId="0" fontId="4" fillId="2" borderId="11" xfId="0" applyFont="1" applyFill="1" applyBorder="1" applyAlignment="1">
      <alignment horizontal="center" vertical="center"/>
    </xf>
    <xf numFmtId="0" fontId="4" fillId="2" borderId="3" xfId="0" applyFont="1" applyFill="1" applyBorder="1" applyAlignment="1">
      <alignment horizontal="center" vertical="center" wrapText="1"/>
    </xf>
    <xf numFmtId="0" fontId="6" fillId="2" borderId="13" xfId="0" applyFont="1" applyFill="1" applyBorder="1" applyAlignment="1">
      <alignment horizontal="center" vertical="center" wrapText="1"/>
    </xf>
    <xf numFmtId="3" fontId="5" fillId="2" borderId="14" xfId="0" applyNumberFormat="1" applyFont="1" applyFill="1" applyBorder="1" applyAlignment="1">
      <alignment horizontal="center" vertical="center"/>
    </xf>
    <xf numFmtId="3" fontId="5" fillId="2" borderId="15" xfId="0" applyNumberFormat="1" applyFont="1" applyFill="1" applyBorder="1" applyAlignment="1">
      <alignment horizontal="center" vertical="center"/>
    </xf>
    <xf numFmtId="0" fontId="6" fillId="2" borderId="17" xfId="0" applyFont="1" applyFill="1" applyBorder="1" applyAlignment="1">
      <alignment horizontal="center" vertical="center" wrapText="1"/>
    </xf>
    <xf numFmtId="164" fontId="5" fillId="2" borderId="18" xfId="1" applyNumberFormat="1" applyFont="1" applyFill="1" applyBorder="1" applyAlignment="1">
      <alignment horizontal="right" vertical="center"/>
    </xf>
    <xf numFmtId="164" fontId="5" fillId="2" borderId="19" xfId="1" applyNumberFormat="1" applyFont="1" applyFill="1" applyBorder="1" applyAlignment="1">
      <alignment horizontal="right" vertical="center"/>
    </xf>
    <xf numFmtId="0" fontId="6" fillId="2" borderId="21" xfId="0" applyFont="1" applyFill="1" applyBorder="1" applyAlignment="1">
      <alignment horizontal="center" vertical="center" wrapText="1"/>
    </xf>
    <xf numFmtId="3" fontId="5" fillId="2" borderId="22" xfId="0" applyNumberFormat="1" applyFont="1" applyFill="1" applyBorder="1" applyAlignment="1">
      <alignment horizontal="center" vertical="center"/>
    </xf>
    <xf numFmtId="3" fontId="5" fillId="2" borderId="23" xfId="0" applyNumberFormat="1" applyFont="1" applyFill="1" applyBorder="1" applyAlignment="1">
      <alignment horizontal="center" vertical="center"/>
    </xf>
    <xf numFmtId="164" fontId="5" fillId="2" borderId="22" xfId="1" applyNumberFormat="1" applyFont="1" applyFill="1" applyBorder="1" applyAlignment="1">
      <alignment horizontal="right" vertical="center"/>
    </xf>
    <xf numFmtId="164" fontId="5" fillId="2" borderId="23" xfId="1" applyNumberFormat="1" applyFont="1" applyFill="1" applyBorder="1" applyAlignment="1">
      <alignment horizontal="right" vertical="center"/>
    </xf>
    <xf numFmtId="3" fontId="4" fillId="2" borderId="14" xfId="0" applyNumberFormat="1" applyFont="1" applyFill="1" applyBorder="1" applyAlignment="1">
      <alignment horizontal="center" vertical="center"/>
    </xf>
    <xf numFmtId="3" fontId="4" fillId="2" borderId="15" xfId="0" applyNumberFormat="1" applyFont="1" applyFill="1" applyBorder="1" applyAlignment="1">
      <alignment horizontal="center" vertical="center"/>
    </xf>
    <xf numFmtId="164" fontId="4" fillId="2" borderId="25" xfId="1" applyNumberFormat="1" applyFont="1" applyFill="1" applyBorder="1" applyAlignment="1">
      <alignment horizontal="right" vertical="center"/>
    </xf>
    <xf numFmtId="164" fontId="4" fillId="2" borderId="26" xfId="1" applyNumberFormat="1" applyFont="1" applyFill="1" applyBorder="1" applyAlignment="1">
      <alignment horizontal="right" vertical="center"/>
    </xf>
    <xf numFmtId="0" fontId="5" fillId="2" borderId="0" xfId="0" applyFont="1" applyFill="1" applyAlignment="1">
      <alignment horizontal="center" vertical="center" wrapText="1"/>
    </xf>
    <xf numFmtId="0" fontId="6" fillId="2" borderId="0" xfId="0" applyFont="1" applyFill="1" applyAlignment="1">
      <alignment horizontal="center" vertical="center" wrapText="1"/>
    </xf>
    <xf numFmtId="164" fontId="5" fillId="2" borderId="0" xfId="1" applyNumberFormat="1" applyFont="1" applyFill="1" applyBorder="1" applyAlignment="1">
      <alignment horizontal="right" vertical="center"/>
    </xf>
    <xf numFmtId="0" fontId="8" fillId="2" borderId="27" xfId="0" applyFont="1" applyFill="1" applyBorder="1" applyAlignment="1">
      <alignment horizontal="center" vertical="center" wrapText="1"/>
    </xf>
    <xf numFmtId="0" fontId="5" fillId="2" borderId="11" xfId="0" applyFont="1" applyFill="1" applyBorder="1" applyAlignment="1">
      <alignment horizontal="center" vertical="center" wrapText="1"/>
    </xf>
    <xf numFmtId="3" fontId="5" fillId="2" borderId="9" xfId="0" applyNumberFormat="1" applyFont="1" applyFill="1" applyBorder="1" applyAlignment="1">
      <alignment horizontal="center" vertical="center"/>
    </xf>
    <xf numFmtId="3" fontId="5" fillId="2" borderId="10" xfId="0" applyNumberFormat="1" applyFont="1" applyFill="1" applyBorder="1" applyAlignment="1">
      <alignment horizontal="center" vertical="center"/>
    </xf>
    <xf numFmtId="3" fontId="5" fillId="2" borderId="11" xfId="0" applyNumberFormat="1" applyFont="1" applyFill="1" applyBorder="1" applyAlignment="1">
      <alignment horizontal="center" vertical="center"/>
    </xf>
    <xf numFmtId="3" fontId="4" fillId="2" borderId="28" xfId="0" applyNumberFormat="1" applyFont="1" applyFill="1" applyBorder="1" applyAlignment="1">
      <alignment horizontal="center" vertical="center"/>
    </xf>
    <xf numFmtId="0" fontId="8" fillId="2" borderId="7" xfId="0" applyFont="1" applyFill="1" applyBorder="1" applyAlignment="1">
      <alignment horizontal="center" vertical="center" wrapText="1"/>
    </xf>
    <xf numFmtId="3" fontId="5" fillId="2" borderId="29" xfId="0" applyNumberFormat="1" applyFont="1" applyFill="1" applyBorder="1" applyAlignment="1">
      <alignment horizontal="center" vertical="center"/>
    </xf>
    <xf numFmtId="3" fontId="4" fillId="2" borderId="26" xfId="0" applyNumberFormat="1" applyFont="1" applyFill="1" applyBorder="1" applyAlignment="1">
      <alignment horizontal="center" vertical="center"/>
    </xf>
    <xf numFmtId="3" fontId="5" fillId="2" borderId="25" xfId="0" applyNumberFormat="1" applyFont="1" applyFill="1" applyBorder="1" applyAlignment="1">
      <alignment horizontal="center" vertical="center"/>
    </xf>
    <xf numFmtId="3" fontId="5" fillId="2" borderId="24" xfId="0" applyNumberFormat="1" applyFont="1" applyFill="1" applyBorder="1" applyAlignment="1">
      <alignment horizontal="center" vertical="center"/>
    </xf>
    <xf numFmtId="3" fontId="5" fillId="2" borderId="0" xfId="0" applyNumberFormat="1" applyFont="1" applyFill="1" applyAlignment="1">
      <alignment horizontal="center" vertical="center"/>
    </xf>
    <xf numFmtId="3" fontId="4" fillId="2" borderId="0" xfId="0" applyNumberFormat="1" applyFont="1" applyFill="1" applyAlignment="1">
      <alignment horizontal="center" vertical="center"/>
    </xf>
    <xf numFmtId="0" fontId="9" fillId="0" borderId="31" xfId="0" applyFont="1" applyBorder="1" applyAlignment="1">
      <alignment vertical="center" wrapText="1"/>
    </xf>
    <xf numFmtId="3" fontId="5" fillId="0" borderId="32" xfId="0" applyNumberFormat="1" applyFont="1" applyBorder="1" applyAlignment="1">
      <alignment horizontal="center" vertical="center"/>
    </xf>
    <xf numFmtId="3" fontId="10" fillId="0" borderId="3" xfId="0" applyNumberFormat="1" applyFont="1" applyBorder="1" applyAlignment="1">
      <alignment horizontal="center" vertical="center"/>
    </xf>
    <xf numFmtId="0" fontId="5" fillId="2" borderId="35" xfId="0" applyFont="1" applyFill="1" applyBorder="1" applyAlignment="1">
      <alignment horizontal="center" vertical="center"/>
    </xf>
    <xf numFmtId="0" fontId="11" fillId="2" borderId="36"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40" xfId="0" applyFont="1" applyFill="1" applyBorder="1" applyAlignment="1">
      <alignment horizontal="center" vertical="center"/>
    </xf>
    <xf numFmtId="0" fontId="11" fillId="2" borderId="41" xfId="0" applyFont="1" applyFill="1" applyBorder="1" applyAlignment="1">
      <alignment horizontal="center" vertical="center"/>
    </xf>
    <xf numFmtId="0" fontId="11" fillId="2" borderId="42" xfId="0" applyFont="1" applyFill="1" applyBorder="1" applyAlignment="1">
      <alignment horizontal="center" vertical="center"/>
    </xf>
    <xf numFmtId="0" fontId="11" fillId="2" borderId="39" xfId="0" applyFont="1" applyFill="1" applyBorder="1" applyAlignment="1">
      <alignment horizontal="center" vertical="center"/>
    </xf>
    <xf numFmtId="0" fontId="12" fillId="2" borderId="0" xfId="0" applyFont="1" applyFill="1"/>
    <xf numFmtId="0" fontId="0" fillId="0" borderId="0" xfId="0" applyAlignment="1">
      <alignment horizontal="center" vertical="center" wrapText="1"/>
    </xf>
    <xf numFmtId="164" fontId="11" fillId="0" borderId="0" xfId="1" applyNumberFormat="1" applyFont="1" applyBorder="1" applyAlignment="1">
      <alignment horizontal="center" vertical="top"/>
    </xf>
    <xf numFmtId="0" fontId="4" fillId="0" borderId="9" xfId="0" applyFont="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3" xfId="0" applyFont="1" applyBorder="1" applyAlignment="1">
      <alignment horizontal="center" vertical="center" wrapText="1"/>
    </xf>
    <xf numFmtId="0" fontId="6" fillId="0" borderId="13" xfId="0" applyFont="1" applyBorder="1" applyAlignment="1">
      <alignment horizontal="center" vertical="center" wrapText="1"/>
    </xf>
    <xf numFmtId="3" fontId="5" fillId="0" borderId="43" xfId="0" applyNumberFormat="1" applyFont="1" applyBorder="1" applyAlignment="1">
      <alignment horizontal="center" vertical="center"/>
    </xf>
    <xf numFmtId="3" fontId="5" fillId="0" borderId="14" xfId="0" applyNumberFormat="1" applyFont="1" applyBorder="1" applyAlignment="1">
      <alignment horizontal="center" vertical="center"/>
    </xf>
    <xf numFmtId="3" fontId="5" fillId="0" borderId="13" xfId="0" applyNumberFormat="1" applyFont="1" applyBorder="1" applyAlignment="1">
      <alignment horizontal="center" vertical="center"/>
    </xf>
    <xf numFmtId="3" fontId="5" fillId="0" borderId="3" xfId="0" applyNumberFormat="1" applyFont="1" applyBorder="1" applyAlignment="1">
      <alignment horizontal="center" vertical="center"/>
    </xf>
    <xf numFmtId="0" fontId="6" fillId="0" borderId="17" xfId="0" applyFont="1" applyBorder="1" applyAlignment="1">
      <alignment horizontal="center" vertical="center" wrapText="1"/>
    </xf>
    <xf numFmtId="164" fontId="5" fillId="0" borderId="44" xfId="1" applyNumberFormat="1" applyFont="1" applyFill="1" applyBorder="1" applyAlignment="1">
      <alignment horizontal="right" vertical="center"/>
    </xf>
    <xf numFmtId="164" fontId="5" fillId="0" borderId="18" xfId="1" applyNumberFormat="1" applyFont="1" applyFill="1" applyBorder="1" applyAlignment="1">
      <alignment horizontal="right" vertical="center"/>
    </xf>
    <xf numFmtId="164" fontId="5" fillId="0" borderId="17" xfId="1" applyNumberFormat="1" applyFont="1" applyFill="1" applyBorder="1" applyAlignment="1">
      <alignment horizontal="right" vertical="center"/>
    </xf>
    <xf numFmtId="164" fontId="5" fillId="0" borderId="45" xfId="1" applyNumberFormat="1" applyFont="1" applyFill="1" applyBorder="1" applyAlignment="1">
      <alignment horizontal="right" vertical="center"/>
    </xf>
    <xf numFmtId="0" fontId="6" fillId="0" borderId="21" xfId="0" applyFont="1" applyBorder="1" applyAlignment="1">
      <alignment horizontal="center" vertical="center" wrapText="1"/>
    </xf>
    <xf numFmtId="3" fontId="5" fillId="0" borderId="46" xfId="0" applyNumberFormat="1" applyFont="1" applyBorder="1" applyAlignment="1">
      <alignment horizontal="center" vertical="center"/>
    </xf>
    <xf numFmtId="3" fontId="5" fillId="0" borderId="22" xfId="0" applyNumberFormat="1" applyFont="1" applyBorder="1" applyAlignment="1">
      <alignment horizontal="center" vertical="center"/>
    </xf>
    <xf numFmtId="3" fontId="5" fillId="0" borderId="21" xfId="0" applyNumberFormat="1" applyFont="1" applyBorder="1" applyAlignment="1">
      <alignment horizontal="center" vertical="center"/>
    </xf>
    <xf numFmtId="3" fontId="5" fillId="0" borderId="47" xfId="0" applyNumberFormat="1" applyFont="1" applyBorder="1" applyAlignment="1">
      <alignment horizontal="center" vertical="center"/>
    </xf>
    <xf numFmtId="164" fontId="5" fillId="0" borderId="46" xfId="1" applyNumberFormat="1" applyFont="1" applyFill="1" applyBorder="1" applyAlignment="1">
      <alignment horizontal="right" vertical="center"/>
    </xf>
    <xf numFmtId="164" fontId="5" fillId="0" borderId="22" xfId="1" applyNumberFormat="1" applyFont="1" applyFill="1" applyBorder="1" applyAlignment="1">
      <alignment horizontal="right" vertical="center"/>
    </xf>
    <xf numFmtId="164" fontId="5" fillId="0" borderId="21" xfId="1" applyNumberFormat="1" applyFont="1" applyFill="1" applyBorder="1" applyAlignment="1">
      <alignment horizontal="right" vertical="center"/>
    </xf>
    <xf numFmtId="164" fontId="5" fillId="0" borderId="47" xfId="1" applyNumberFormat="1" applyFont="1" applyFill="1" applyBorder="1" applyAlignment="1">
      <alignment horizontal="right" vertical="center"/>
    </xf>
    <xf numFmtId="3" fontId="4" fillId="0" borderId="43" xfId="0" applyNumberFormat="1" applyFont="1" applyBorder="1" applyAlignment="1">
      <alignment horizontal="center" vertical="center"/>
    </xf>
    <xf numFmtId="3" fontId="4" fillId="0" borderId="14" xfId="0" applyNumberFormat="1" applyFont="1" applyBorder="1" applyAlignment="1">
      <alignment horizontal="center" vertical="center"/>
    </xf>
    <xf numFmtId="3" fontId="4" fillId="0" borderId="13" xfId="0" applyNumberFormat="1" applyFont="1" applyBorder="1" applyAlignment="1">
      <alignment horizontal="center" vertical="center"/>
    </xf>
    <xf numFmtId="3" fontId="4" fillId="0" borderId="3" xfId="0" applyNumberFormat="1" applyFont="1" applyBorder="1" applyAlignment="1">
      <alignment horizontal="center" vertical="center"/>
    </xf>
    <xf numFmtId="0" fontId="6" fillId="0" borderId="24" xfId="0" applyFont="1" applyBorder="1" applyAlignment="1">
      <alignment horizontal="center" vertical="center" wrapText="1"/>
    </xf>
    <xf numFmtId="164" fontId="4" fillId="0" borderId="29" xfId="1" applyNumberFormat="1" applyFont="1" applyFill="1" applyBorder="1" applyAlignment="1">
      <alignment horizontal="right" vertical="center"/>
    </xf>
    <xf numFmtId="164" fontId="4" fillId="0" borderId="25" xfId="1" applyNumberFormat="1" applyFont="1" applyFill="1" applyBorder="1" applyAlignment="1">
      <alignment horizontal="right" vertical="center"/>
    </xf>
    <xf numFmtId="164" fontId="4" fillId="0" borderId="24" xfId="1" applyNumberFormat="1" applyFont="1" applyFill="1" applyBorder="1" applyAlignment="1">
      <alignment horizontal="right" vertical="center"/>
    </xf>
    <xf numFmtId="164" fontId="4" fillId="0" borderId="8" xfId="1" applyNumberFormat="1" applyFont="1" applyFill="1" applyBorder="1" applyAlignment="1">
      <alignment horizontal="right" vertical="center"/>
    </xf>
    <xf numFmtId="0" fontId="5" fillId="0" borderId="0" xfId="0" applyFont="1" applyAlignment="1">
      <alignment horizontal="center" vertical="center" wrapText="1"/>
    </xf>
    <xf numFmtId="0" fontId="6" fillId="0" borderId="0" xfId="0" applyFont="1" applyAlignment="1">
      <alignment horizontal="center" vertical="center" wrapText="1"/>
    </xf>
    <xf numFmtId="164" fontId="5" fillId="0" borderId="0" xfId="1" applyNumberFormat="1" applyFont="1" applyFill="1" applyBorder="1" applyAlignment="1">
      <alignment horizontal="right" vertical="center"/>
    </xf>
    <xf numFmtId="0" fontId="8" fillId="0" borderId="27" xfId="0" applyFont="1" applyBorder="1" applyAlignment="1">
      <alignment horizontal="center" vertical="center" wrapText="1"/>
    </xf>
    <xf numFmtId="0" fontId="6" fillId="0" borderId="11" xfId="0" applyFont="1" applyBorder="1" applyAlignment="1">
      <alignment horizontal="center" vertical="center" wrapText="1"/>
    </xf>
    <xf numFmtId="3" fontId="5" fillId="0" borderId="9" xfId="0" applyNumberFormat="1" applyFont="1" applyBorder="1" applyAlignment="1">
      <alignment horizontal="center" vertical="center"/>
    </xf>
    <xf numFmtId="3" fontId="5" fillId="0" borderId="10" xfId="0" applyNumberFormat="1" applyFont="1" applyBorder="1" applyAlignment="1">
      <alignment horizontal="center" vertical="center"/>
    </xf>
    <xf numFmtId="3" fontId="5" fillId="0" borderId="11" xfId="0" applyNumberFormat="1" applyFont="1" applyBorder="1" applyAlignment="1">
      <alignment horizontal="center" vertical="center"/>
    </xf>
    <xf numFmtId="3" fontId="4" fillId="0" borderId="28" xfId="0" applyNumberFormat="1" applyFont="1" applyBorder="1" applyAlignment="1">
      <alignment horizontal="center" vertical="center"/>
    </xf>
    <xf numFmtId="0" fontId="8" fillId="0" borderId="7" xfId="0" applyFont="1" applyBorder="1" applyAlignment="1">
      <alignment horizontal="center" vertical="center" wrapText="1"/>
    </xf>
    <xf numFmtId="3" fontId="5" fillId="0" borderId="29" xfId="0" applyNumberFormat="1" applyFont="1" applyBorder="1" applyAlignment="1">
      <alignment horizontal="center" vertical="center"/>
    </xf>
    <xf numFmtId="3" fontId="5" fillId="0" borderId="25" xfId="0" applyNumberFormat="1" applyFont="1" applyBorder="1" applyAlignment="1">
      <alignment horizontal="center" vertical="center"/>
    </xf>
    <xf numFmtId="3" fontId="5" fillId="0" borderId="24" xfId="0" applyNumberFormat="1" applyFont="1" applyBorder="1" applyAlignment="1">
      <alignment horizontal="center" vertical="center"/>
    </xf>
    <xf numFmtId="3" fontId="4" fillId="0" borderId="26" xfId="0" applyNumberFormat="1" applyFont="1" applyBorder="1" applyAlignment="1">
      <alignment horizontal="center" vertical="center"/>
    </xf>
    <xf numFmtId="0" fontId="12" fillId="2" borderId="0" xfId="0" applyFont="1" applyFill="1" applyAlignment="1">
      <alignment vertical="top"/>
    </xf>
    <xf numFmtId="0" fontId="0" fillId="0" borderId="0" xfId="0" applyAlignment="1">
      <alignment horizontal="center" vertical="top" wrapText="1"/>
    </xf>
    <xf numFmtId="0" fontId="3" fillId="0" borderId="10" xfId="0" applyFont="1" applyBorder="1" applyAlignment="1">
      <alignment horizontal="center" vertical="center" wrapText="1"/>
    </xf>
    <xf numFmtId="3" fontId="4" fillId="2" borderId="43" xfId="0" applyNumberFormat="1" applyFont="1" applyFill="1" applyBorder="1" applyAlignment="1">
      <alignment horizontal="center" vertical="center"/>
    </xf>
    <xf numFmtId="3" fontId="4" fillId="2" borderId="13" xfId="0" applyNumberFormat="1" applyFont="1" applyFill="1" applyBorder="1" applyAlignment="1">
      <alignment horizontal="center" vertical="center"/>
    </xf>
    <xf numFmtId="164" fontId="4" fillId="2" borderId="29" xfId="1" applyNumberFormat="1" applyFont="1" applyFill="1" applyBorder="1" applyAlignment="1">
      <alignment horizontal="right" vertical="center"/>
    </xf>
    <xf numFmtId="164" fontId="4" fillId="2" borderId="24" xfId="1" applyNumberFormat="1" applyFont="1" applyFill="1" applyBorder="1" applyAlignment="1">
      <alignment horizontal="right" vertical="center"/>
    </xf>
    <xf numFmtId="0" fontId="11" fillId="0" borderId="0" xfId="0" applyFont="1" applyAlignment="1">
      <alignment horizontal="center" vertical="center" wrapText="1"/>
    </xf>
    <xf numFmtId="3" fontId="5" fillId="2" borderId="43" xfId="0" applyNumberFormat="1" applyFont="1" applyFill="1" applyBorder="1" applyAlignment="1">
      <alignment horizontal="center" vertical="center"/>
    </xf>
    <xf numFmtId="3" fontId="5" fillId="2" borderId="13" xfId="0" applyNumberFormat="1" applyFont="1" applyFill="1" applyBorder="1" applyAlignment="1">
      <alignment horizontal="center" vertical="center"/>
    </xf>
    <xf numFmtId="164" fontId="5" fillId="2" borderId="44" xfId="1" applyNumberFormat="1" applyFont="1" applyFill="1" applyBorder="1" applyAlignment="1">
      <alignment horizontal="right" vertical="center"/>
    </xf>
    <xf numFmtId="164" fontId="5" fillId="2" borderId="18" xfId="1" quotePrefix="1" applyNumberFormat="1" applyFont="1" applyFill="1" applyBorder="1" applyAlignment="1">
      <alignment horizontal="right" vertical="center"/>
    </xf>
    <xf numFmtId="164" fontId="5" fillId="2" borderId="17" xfId="1" applyNumberFormat="1" applyFont="1" applyFill="1" applyBorder="1" applyAlignment="1">
      <alignment horizontal="right" vertical="center"/>
    </xf>
    <xf numFmtId="3" fontId="5" fillId="2" borderId="46" xfId="0" applyNumberFormat="1" applyFont="1" applyFill="1" applyBorder="1" applyAlignment="1">
      <alignment horizontal="center" vertical="center"/>
    </xf>
    <xf numFmtId="3" fontId="5" fillId="2" borderId="21" xfId="0" applyNumberFormat="1" applyFont="1" applyFill="1" applyBorder="1" applyAlignment="1">
      <alignment horizontal="center" vertical="center"/>
    </xf>
    <xf numFmtId="164" fontId="5" fillId="2" borderId="46" xfId="1" applyNumberFormat="1" applyFont="1" applyFill="1" applyBorder="1" applyAlignment="1">
      <alignment horizontal="right" vertical="center"/>
    </xf>
    <xf numFmtId="164" fontId="5" fillId="2" borderId="21" xfId="1" applyNumberFormat="1" applyFont="1" applyFill="1" applyBorder="1" applyAlignment="1">
      <alignment horizontal="right" vertical="center"/>
    </xf>
    <xf numFmtId="0" fontId="6" fillId="2" borderId="2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8" fillId="2" borderId="38" xfId="0" applyFont="1" applyFill="1" applyBorder="1" applyAlignment="1">
      <alignment horizontal="center" vertical="center" wrapText="1"/>
    </xf>
    <xf numFmtId="0" fontId="5" fillId="0" borderId="35" xfId="0" applyFont="1" applyBorder="1" applyAlignment="1">
      <alignment horizontal="center" vertical="center"/>
    </xf>
    <xf numFmtId="0" fontId="0" fillId="0" borderId="0" xfId="0" applyAlignment="1">
      <alignment horizontal="center"/>
    </xf>
    <xf numFmtId="0" fontId="4" fillId="2" borderId="35"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36" xfId="0" applyFont="1" applyFill="1" applyBorder="1" applyAlignment="1">
      <alignment horizontal="center" vertical="center"/>
    </xf>
    <xf numFmtId="0" fontId="4" fillId="2" borderId="58" xfId="0" applyFont="1" applyFill="1" applyBorder="1" applyAlignment="1">
      <alignment horizontal="center" vertical="center" wrapText="1"/>
    </xf>
    <xf numFmtId="0" fontId="6" fillId="0" borderId="13" xfId="0" applyFont="1" applyBorder="1" applyAlignment="1">
      <alignment horizontal="right" vertical="center" wrapText="1"/>
    </xf>
    <xf numFmtId="3" fontId="5" fillId="0" borderId="14" xfId="0" applyNumberFormat="1" applyFont="1" applyBorder="1" applyAlignment="1">
      <alignment horizontal="right" vertical="center"/>
    </xf>
    <xf numFmtId="3" fontId="5" fillId="0" borderId="13" xfId="0" applyNumberFormat="1" applyFont="1" applyBorder="1" applyAlignment="1">
      <alignment horizontal="right" vertical="center"/>
    </xf>
    <xf numFmtId="3" fontId="5" fillId="0" borderId="15" xfId="0" applyNumberFormat="1" applyFont="1" applyBorder="1" applyAlignment="1">
      <alignment horizontal="right" vertical="center"/>
    </xf>
    <xf numFmtId="0" fontId="6" fillId="0" borderId="17" xfId="0" applyFont="1" applyBorder="1" applyAlignment="1">
      <alignment vertical="center" wrapText="1"/>
    </xf>
    <xf numFmtId="164" fontId="4" fillId="0" borderId="18" xfId="1" applyNumberFormat="1" applyFont="1" applyFill="1" applyBorder="1" applyAlignment="1">
      <alignment horizontal="center" vertical="center"/>
    </xf>
    <xf numFmtId="164" fontId="4" fillId="0" borderId="17" xfId="1" applyNumberFormat="1" applyFont="1" applyFill="1" applyBorder="1" applyAlignment="1">
      <alignment horizontal="center" vertical="center"/>
    </xf>
    <xf numFmtId="164" fontId="4" fillId="0" borderId="19" xfId="1" applyNumberFormat="1" applyFont="1" applyFill="1" applyBorder="1" applyAlignment="1">
      <alignment horizontal="center" vertical="center"/>
    </xf>
    <xf numFmtId="0" fontId="6" fillId="0" borderId="52" xfId="0" applyFont="1" applyBorder="1" applyAlignment="1">
      <alignment horizontal="right" vertical="center" wrapText="1"/>
    </xf>
    <xf numFmtId="0" fontId="5" fillId="0" borderId="54" xfId="0" applyFont="1" applyBorder="1" applyAlignment="1">
      <alignment horizontal="right" vertical="center"/>
    </xf>
    <xf numFmtId="0" fontId="5" fillId="0" borderId="52" xfId="0" applyFont="1" applyBorder="1" applyAlignment="1">
      <alignment horizontal="right" vertical="center"/>
    </xf>
    <xf numFmtId="0" fontId="5" fillId="0" borderId="55" xfId="0" applyFont="1" applyBorder="1" applyAlignment="1">
      <alignment horizontal="right" vertical="center"/>
    </xf>
    <xf numFmtId="3" fontId="5" fillId="0" borderId="54" xfId="0" applyNumberFormat="1" applyFont="1" applyBorder="1" applyAlignment="1">
      <alignment horizontal="right" vertical="center"/>
    </xf>
    <xf numFmtId="3" fontId="5" fillId="0" borderId="52" xfId="0" applyNumberFormat="1" applyFont="1" applyBorder="1" applyAlignment="1">
      <alignment horizontal="right" vertical="center"/>
    </xf>
    <xf numFmtId="3" fontId="5" fillId="0" borderId="55" xfId="0" applyNumberFormat="1" applyFont="1" applyBorder="1" applyAlignment="1">
      <alignment horizontal="right" vertical="center"/>
    </xf>
    <xf numFmtId="0" fontId="6" fillId="0" borderId="24" xfId="0" applyFont="1" applyBorder="1" applyAlignment="1">
      <alignment vertical="center" wrapText="1"/>
    </xf>
    <xf numFmtId="164" fontId="4" fillId="0" borderId="25" xfId="1" applyNumberFormat="1" applyFont="1" applyFill="1" applyBorder="1" applyAlignment="1">
      <alignment horizontal="center" vertical="center"/>
    </xf>
    <xf numFmtId="164" fontId="5" fillId="0" borderId="25" xfId="1" applyNumberFormat="1" applyFont="1" applyFill="1" applyBorder="1" applyAlignment="1">
      <alignment horizontal="right" vertical="center"/>
    </xf>
    <xf numFmtId="164" fontId="4" fillId="0" borderId="24" xfId="1" applyNumberFormat="1" applyFont="1" applyFill="1" applyBorder="1" applyAlignment="1">
      <alignment horizontal="center" vertical="center"/>
    </xf>
    <xf numFmtId="164" fontId="4" fillId="0" borderId="26" xfId="1" applyNumberFormat="1" applyFont="1" applyFill="1" applyBorder="1" applyAlignment="1">
      <alignment horizontal="center" vertical="center"/>
    </xf>
    <xf numFmtId="0" fontId="12" fillId="0" borderId="0" xfId="0" applyFont="1" applyAlignment="1">
      <alignment horizontal="center" vertical="center" wrapText="1"/>
    </xf>
    <xf numFmtId="3" fontId="5" fillId="0" borderId="0" xfId="1" applyNumberFormat="1" applyFont="1" applyFill="1" applyBorder="1" applyAlignment="1">
      <alignment horizontal="center" vertical="top"/>
    </xf>
    <xf numFmtId="0" fontId="6" fillId="0" borderId="56" xfId="0" applyFont="1" applyBorder="1" applyAlignment="1">
      <alignment horizontal="center" vertical="center" wrapText="1"/>
    </xf>
    <xf numFmtId="3" fontId="5" fillId="0" borderId="59" xfId="0" applyNumberFormat="1" applyFont="1" applyBorder="1" applyAlignment="1">
      <alignment horizontal="center" vertical="center"/>
    </xf>
    <xf numFmtId="3" fontId="5" fillId="0" borderId="60" xfId="0" applyNumberFormat="1" applyFont="1" applyBorder="1" applyAlignment="1">
      <alignment horizontal="center" vertical="center"/>
    </xf>
    <xf numFmtId="3" fontId="4" fillId="0" borderId="61" xfId="0" applyNumberFormat="1" applyFont="1" applyBorder="1" applyAlignment="1">
      <alignment horizontal="center" vertical="center"/>
    </xf>
    <xf numFmtId="0" fontId="3" fillId="2" borderId="0" xfId="0" applyFont="1" applyFill="1" applyAlignment="1">
      <alignment horizontal="center" vertical="center"/>
    </xf>
    <xf numFmtId="0" fontId="12" fillId="2" borderId="21" xfId="0" applyFont="1" applyFill="1" applyBorder="1" applyAlignment="1">
      <alignment horizontal="center" vertical="center" wrapText="1"/>
    </xf>
    <xf numFmtId="164" fontId="5" fillId="2" borderId="0" xfId="1" applyNumberFormat="1" applyFont="1" applyFill="1" applyBorder="1" applyAlignment="1">
      <alignment horizontal="center"/>
    </xf>
    <xf numFmtId="0" fontId="8" fillId="2" borderId="2" xfId="0" applyFont="1" applyFill="1" applyBorder="1" applyAlignment="1">
      <alignment horizontal="center" vertical="center" wrapText="1"/>
    </xf>
    <xf numFmtId="0" fontId="6" fillId="2" borderId="56" xfId="0" applyFont="1" applyFill="1" applyBorder="1" applyAlignment="1">
      <alignment horizontal="center" vertical="center" wrapText="1"/>
    </xf>
    <xf numFmtId="3" fontId="4" fillId="2" borderId="62" xfId="0" applyNumberFormat="1" applyFont="1" applyFill="1" applyBorder="1" applyAlignment="1">
      <alignment horizontal="center" vertical="center"/>
    </xf>
    <xf numFmtId="0" fontId="4" fillId="2" borderId="0" xfId="0" applyFont="1" applyFill="1" applyAlignment="1">
      <alignment horizontal="center" vertical="center" wrapText="1"/>
    </xf>
    <xf numFmtId="0" fontId="5" fillId="2" borderId="64" xfId="0" applyFont="1" applyFill="1" applyBorder="1" applyAlignment="1">
      <alignment horizontal="center" vertical="center"/>
    </xf>
    <xf numFmtId="0" fontId="5" fillId="2" borderId="36" xfId="0" applyFont="1" applyFill="1" applyBorder="1" applyAlignment="1">
      <alignment horizontal="center" vertical="center"/>
    </xf>
    <xf numFmtId="0" fontId="11" fillId="2" borderId="66" xfId="0" applyFont="1" applyFill="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wrapTex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3" xfId="0" applyFont="1" applyBorder="1" applyAlignment="1">
      <alignment horizontal="center" vertical="center" wrapText="1"/>
    </xf>
    <xf numFmtId="0" fontId="5" fillId="2" borderId="4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3" xfId="0" applyFont="1" applyFill="1" applyBorder="1" applyAlignment="1">
      <alignment horizontal="center" vertical="center"/>
    </xf>
    <xf numFmtId="0" fontId="4" fillId="2" borderId="3" xfId="0" applyFont="1" applyFill="1" applyBorder="1" applyAlignment="1">
      <alignment horizontal="center" vertical="center"/>
    </xf>
    <xf numFmtId="164" fontId="5" fillId="2" borderId="46" xfId="1" quotePrefix="1" applyNumberFormat="1" applyFont="1" applyFill="1" applyBorder="1" applyAlignment="1">
      <alignment horizontal="right" vertical="center"/>
    </xf>
    <xf numFmtId="164" fontId="5" fillId="2" borderId="47" xfId="1" applyNumberFormat="1" applyFont="1" applyFill="1" applyBorder="1" applyAlignment="1">
      <alignment horizontal="right" vertical="center"/>
    </xf>
    <xf numFmtId="0" fontId="5" fillId="2" borderId="53" xfId="0" applyFont="1" applyFill="1" applyBorder="1" applyAlignment="1">
      <alignment horizontal="center" vertical="center"/>
    </xf>
    <xf numFmtId="0" fontId="5" fillId="2" borderId="52" xfId="0" applyFont="1" applyFill="1" applyBorder="1" applyAlignment="1">
      <alignment horizontal="center" vertical="center"/>
    </xf>
    <xf numFmtId="0" fontId="4" fillId="2" borderId="67" xfId="0" applyFont="1" applyFill="1" applyBorder="1" applyAlignment="1">
      <alignment horizontal="center" vertical="center"/>
    </xf>
    <xf numFmtId="164" fontId="5" fillId="2" borderId="45" xfId="1" applyNumberFormat="1" applyFont="1" applyFill="1" applyBorder="1" applyAlignment="1">
      <alignment horizontal="right" vertical="center"/>
    </xf>
    <xf numFmtId="0" fontId="4" fillId="2" borderId="46"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47" xfId="0" applyFont="1" applyFill="1" applyBorder="1" applyAlignment="1">
      <alignment horizontal="center" vertical="center"/>
    </xf>
    <xf numFmtId="164" fontId="4" fillId="2" borderId="25" xfId="1" quotePrefix="1" applyNumberFormat="1" applyFont="1" applyFill="1" applyBorder="1" applyAlignment="1">
      <alignment horizontal="right" vertical="center"/>
    </xf>
    <xf numFmtId="164" fontId="4" fillId="2" borderId="8" xfId="1" applyNumberFormat="1" applyFont="1" applyFill="1" applyBorder="1" applyAlignment="1">
      <alignment horizontal="right" vertical="center"/>
    </xf>
    <xf numFmtId="164" fontId="5" fillId="2" borderId="0" xfId="1" quotePrefix="1" applyNumberFormat="1" applyFont="1" applyFill="1" applyBorder="1" applyAlignment="1">
      <alignment horizontal="right" vertical="center"/>
    </xf>
    <xf numFmtId="0" fontId="11" fillId="0" borderId="35" xfId="0" applyFont="1" applyBorder="1" applyAlignment="1">
      <alignment horizontal="center" vertical="center"/>
    </xf>
    <xf numFmtId="164" fontId="11" fillId="0" borderId="0" xfId="1" applyNumberFormat="1" applyFont="1" applyBorder="1" applyAlignment="1">
      <alignment horizontal="center"/>
    </xf>
    <xf numFmtId="0" fontId="0" fillId="0" borderId="0" xfId="0" applyAlignment="1">
      <alignment horizontal="left" vertical="top"/>
    </xf>
    <xf numFmtId="0" fontId="3" fillId="0" borderId="64" xfId="0" applyFont="1" applyBorder="1" applyAlignment="1">
      <alignment horizontal="center" vertical="center"/>
    </xf>
    <xf numFmtId="0" fontId="3" fillId="0" borderId="36" xfId="0" applyFont="1" applyBorder="1" applyAlignment="1">
      <alignment horizontal="center" vertical="center"/>
    </xf>
    <xf numFmtId="0" fontId="3" fillId="0" borderId="58" xfId="0" applyFont="1" applyBorder="1" applyAlignment="1">
      <alignment horizontal="center" vertical="center"/>
    </xf>
    <xf numFmtId="0" fontId="5" fillId="0" borderId="3" xfId="0" applyFont="1" applyBorder="1" applyAlignment="1">
      <alignment horizontal="center" vertical="center" wrapText="1"/>
    </xf>
    <xf numFmtId="0" fontId="5" fillId="0" borderId="48" xfId="0" applyFont="1" applyBorder="1" applyAlignment="1">
      <alignment horizontal="right" vertical="center" wrapText="1"/>
    </xf>
    <xf numFmtId="0" fontId="5" fillId="0" borderId="43" xfId="0" applyFont="1" applyBorder="1" applyAlignment="1">
      <alignment horizontal="right" vertical="center" wrapText="1"/>
    </xf>
    <xf numFmtId="0" fontId="5" fillId="0" borderId="13" xfId="0" applyFont="1" applyBorder="1" applyAlignment="1">
      <alignment horizontal="right" vertical="center" wrapText="1"/>
    </xf>
    <xf numFmtId="0" fontId="4" fillId="0" borderId="45" xfId="0" applyFont="1" applyBorder="1" applyAlignment="1">
      <alignment horizontal="center" vertical="center" wrapText="1"/>
    </xf>
    <xf numFmtId="164" fontId="3" fillId="0" borderId="49" xfId="1" applyNumberFormat="1" applyFont="1" applyFill="1" applyBorder="1" applyAlignment="1">
      <alignment horizontal="center" vertical="center" wrapText="1"/>
    </xf>
    <xf numFmtId="164" fontId="3" fillId="0" borderId="44" xfId="1" applyNumberFormat="1" applyFont="1" applyFill="1" applyBorder="1" applyAlignment="1">
      <alignment horizontal="center" vertical="center" wrapText="1"/>
    </xf>
    <xf numFmtId="164" fontId="3" fillId="0" borderId="17" xfId="1" applyNumberFormat="1" applyFont="1" applyFill="1" applyBorder="1" applyAlignment="1">
      <alignment horizontal="center" vertical="center" wrapText="1"/>
    </xf>
    <xf numFmtId="0" fontId="5" fillId="0" borderId="67" xfId="0" applyFont="1" applyBorder="1" applyAlignment="1">
      <alignment horizontal="center" vertical="center" wrapText="1"/>
    </xf>
    <xf numFmtId="0" fontId="5" fillId="0" borderId="50" xfId="0" applyFont="1" applyBorder="1" applyAlignment="1">
      <alignment horizontal="right" vertical="center" wrapText="1"/>
    </xf>
    <xf numFmtId="0" fontId="5" fillId="0" borderId="53" xfId="0" applyFont="1" applyBorder="1" applyAlignment="1">
      <alignment horizontal="right" vertical="center" wrapText="1"/>
    </xf>
    <xf numFmtId="0" fontId="5" fillId="0" borderId="52" xfId="0" applyFont="1" applyBorder="1" applyAlignment="1">
      <alignment horizontal="right" vertical="center" wrapText="1"/>
    </xf>
    <xf numFmtId="0" fontId="4" fillId="0" borderId="47" xfId="0" applyFont="1" applyBorder="1" applyAlignment="1">
      <alignment horizontal="center" vertical="center" wrapText="1"/>
    </xf>
    <xf numFmtId="164" fontId="3" fillId="0" borderId="51" xfId="1" applyNumberFormat="1" applyFont="1" applyFill="1" applyBorder="1" applyAlignment="1">
      <alignment horizontal="center" vertical="center" wrapText="1"/>
    </xf>
    <xf numFmtId="164" fontId="3" fillId="0" borderId="46" xfId="1" applyNumberFormat="1" applyFont="1" applyFill="1" applyBorder="1" applyAlignment="1">
      <alignment horizontal="center" vertical="center" wrapText="1"/>
    </xf>
    <xf numFmtId="164" fontId="3" fillId="0" borderId="21" xfId="1" applyNumberFormat="1" applyFont="1" applyFill="1" applyBorder="1" applyAlignment="1">
      <alignment horizontal="center" vertical="center" wrapText="1"/>
    </xf>
    <xf numFmtId="3" fontId="4" fillId="0" borderId="48" xfId="0" applyNumberFormat="1" applyFont="1" applyBorder="1" applyAlignment="1">
      <alignment horizontal="right" vertical="center" wrapText="1"/>
    </xf>
    <xf numFmtId="3" fontId="4" fillId="0" borderId="14" xfId="0" applyNumberFormat="1" applyFont="1" applyBorder="1" applyAlignment="1">
      <alignment horizontal="right" vertical="center" wrapText="1"/>
    </xf>
    <xf numFmtId="3" fontId="4" fillId="0" borderId="13" xfId="0" applyNumberFormat="1" applyFont="1" applyBorder="1" applyAlignment="1">
      <alignment horizontal="right" vertical="center" wrapText="1"/>
    </xf>
    <xf numFmtId="3" fontId="4" fillId="0" borderId="43" xfId="0" applyNumberFormat="1" applyFont="1" applyBorder="1" applyAlignment="1">
      <alignment horizontal="right" vertical="center" wrapText="1"/>
    </xf>
    <xf numFmtId="0" fontId="4" fillId="0" borderId="8" xfId="0" applyFont="1" applyBorder="1" applyAlignment="1">
      <alignment horizontal="center" vertical="center" wrapText="1"/>
    </xf>
    <xf numFmtId="164" fontId="3" fillId="0" borderId="30" xfId="1" applyNumberFormat="1" applyFont="1" applyFill="1" applyBorder="1" applyAlignment="1">
      <alignment horizontal="center" vertical="center" wrapText="1"/>
    </xf>
    <xf numFmtId="164" fontId="3" fillId="0" borderId="29" xfId="1" applyNumberFormat="1" applyFont="1" applyFill="1" applyBorder="1" applyAlignment="1">
      <alignment horizontal="center" vertical="center" wrapText="1"/>
    </xf>
    <xf numFmtId="164" fontId="3" fillId="0" borderId="24" xfId="1" applyNumberFormat="1" applyFont="1" applyFill="1" applyBorder="1" applyAlignment="1">
      <alignment horizontal="center" vertical="center" wrapText="1"/>
    </xf>
    <xf numFmtId="164" fontId="3" fillId="0" borderId="25" xfId="1" applyNumberFormat="1" applyFont="1" applyFill="1" applyBorder="1" applyAlignment="1">
      <alignment horizontal="center" vertical="center" wrapText="1"/>
    </xf>
    <xf numFmtId="0" fontId="3" fillId="0" borderId="0" xfId="0" applyFont="1" applyAlignment="1">
      <alignment horizontal="center" vertical="center" wrapText="1"/>
    </xf>
    <xf numFmtId="164" fontId="3" fillId="0" borderId="0" xfId="1" applyNumberFormat="1" applyFont="1" applyFill="1" applyBorder="1" applyAlignment="1">
      <alignment horizontal="center" vertical="center" wrapText="1"/>
    </xf>
    <xf numFmtId="0" fontId="8" fillId="0" borderId="2" xfId="0" applyFont="1" applyBorder="1" applyAlignment="1">
      <alignment horizontal="center" vertical="center" wrapText="1"/>
    </xf>
    <xf numFmtId="0" fontId="5" fillId="0" borderId="13" xfId="0" applyFont="1" applyBorder="1" applyAlignment="1">
      <alignment horizontal="center" vertical="center" wrapText="1"/>
    </xf>
    <xf numFmtId="0" fontId="8" fillId="0" borderId="66" xfId="0" applyFont="1" applyBorder="1" applyAlignment="1">
      <alignment horizontal="center" vertical="center" wrapText="1"/>
    </xf>
    <xf numFmtId="0" fontId="5" fillId="0" borderId="42" xfId="0" applyFont="1" applyBorder="1" applyAlignment="1">
      <alignment horizontal="center" vertical="center" wrapText="1"/>
    </xf>
    <xf numFmtId="0" fontId="3" fillId="0" borderId="2" xfId="0" applyFont="1" applyBorder="1" applyAlignment="1">
      <alignment horizontal="center" vertical="center"/>
    </xf>
    <xf numFmtId="0" fontId="5" fillId="0" borderId="56" xfId="0" applyFont="1" applyBorder="1" applyAlignment="1">
      <alignment horizontal="center" vertical="center" wrapText="1"/>
    </xf>
    <xf numFmtId="0" fontId="13" fillId="0" borderId="32" xfId="0" applyFont="1" applyBorder="1" applyAlignment="1">
      <alignment horizontal="center" vertical="center"/>
    </xf>
    <xf numFmtId="0" fontId="5" fillId="0" borderId="32" xfId="0" applyFont="1" applyBorder="1" applyAlignment="1">
      <alignment horizontal="center" vertical="center" wrapText="1"/>
    </xf>
    <xf numFmtId="3" fontId="16" fillId="0" borderId="32" xfId="0" applyNumberFormat="1" applyFont="1" applyBorder="1" applyAlignment="1">
      <alignment horizontal="center" vertical="center"/>
    </xf>
    <xf numFmtId="0" fontId="12" fillId="0" borderId="0" xfId="0" applyFont="1"/>
    <xf numFmtId="3" fontId="5" fillId="0" borderId="53" xfId="0" applyNumberFormat="1" applyFont="1" applyBorder="1" applyAlignment="1">
      <alignment horizontal="center" vertical="center"/>
    </xf>
    <xf numFmtId="3" fontId="5" fillId="0" borderId="54" xfId="0" applyNumberFormat="1" applyFont="1" applyBorder="1" applyAlignment="1">
      <alignment horizontal="center" vertical="center"/>
    </xf>
    <xf numFmtId="3" fontId="5" fillId="0" borderId="55" xfId="0" applyNumberFormat="1" applyFont="1" applyBorder="1" applyAlignment="1">
      <alignment horizontal="center" vertical="center"/>
    </xf>
    <xf numFmtId="0" fontId="7" fillId="0" borderId="17" xfId="0" applyFont="1" applyBorder="1" applyAlignment="1">
      <alignment horizontal="center" vertical="center" wrapText="1"/>
    </xf>
    <xf numFmtId="0" fontId="6" fillId="0" borderId="52" xfId="0" applyFont="1" applyBorder="1" applyAlignment="1">
      <alignment horizontal="center" vertical="center" wrapText="1"/>
    </xf>
    <xf numFmtId="3" fontId="5" fillId="0" borderId="23" xfId="0" applyNumberFormat="1" applyFont="1" applyBorder="1" applyAlignment="1">
      <alignment horizontal="center" vertical="center"/>
    </xf>
    <xf numFmtId="3" fontId="4" fillId="0" borderId="46" xfId="0" applyNumberFormat="1" applyFont="1" applyBorder="1" applyAlignment="1">
      <alignment horizontal="center" vertical="center"/>
    </xf>
    <xf numFmtId="3" fontId="4" fillId="0" borderId="22" xfId="0" applyNumberFormat="1" applyFont="1" applyBorder="1" applyAlignment="1">
      <alignment horizontal="center" vertical="center"/>
    </xf>
    <xf numFmtId="3" fontId="4" fillId="0" borderId="23" xfId="0" applyNumberFormat="1" applyFont="1" applyBorder="1" applyAlignment="1">
      <alignment horizontal="center" vertical="center"/>
    </xf>
    <xf numFmtId="0" fontId="7" fillId="0" borderId="24" xfId="0" applyFont="1" applyBorder="1" applyAlignment="1">
      <alignment horizontal="center" vertic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3" fontId="5" fillId="0" borderId="56" xfId="0" applyNumberFormat="1" applyFont="1" applyBorder="1" applyAlignment="1">
      <alignment horizontal="center" vertical="center"/>
    </xf>
    <xf numFmtId="3" fontId="5" fillId="0" borderId="0" xfId="0" applyNumberFormat="1" applyFont="1" applyAlignment="1">
      <alignment horizontal="center" vertical="center"/>
    </xf>
    <xf numFmtId="0" fontId="3" fillId="0" borderId="3" xfId="0" applyFont="1" applyBorder="1" applyAlignment="1">
      <alignment horizontal="center" vertical="center" wrapText="1"/>
    </xf>
    <xf numFmtId="0" fontId="3" fillId="2" borderId="0" xfId="0" applyFont="1" applyFill="1" applyAlignment="1">
      <alignment horizontal="center" vertical="center" wrapText="1"/>
    </xf>
    <xf numFmtId="0" fontId="3" fillId="2" borderId="4" xfId="0" applyFont="1" applyFill="1" applyBorder="1" applyAlignment="1">
      <alignment horizontal="center" vertical="center" wrapText="1"/>
    </xf>
    <xf numFmtId="0" fontId="3" fillId="0" borderId="10" xfId="0" applyFont="1" applyBorder="1" applyAlignment="1">
      <alignment horizontal="center" vertical="center"/>
    </xf>
    <xf numFmtId="0" fontId="3" fillId="0" borderId="4" xfId="0" applyFont="1" applyBorder="1" applyAlignment="1">
      <alignment horizontal="center" vertical="center" wrapText="1"/>
    </xf>
    <xf numFmtId="0" fontId="3" fillId="2" borderId="30" xfId="0" applyFont="1" applyFill="1" applyBorder="1" applyAlignment="1">
      <alignment horizontal="center" vertical="center" wrapText="1"/>
    </xf>
    <xf numFmtId="0" fontId="3" fillId="0" borderId="30" xfId="0" applyFont="1" applyBorder="1" applyAlignment="1">
      <alignment horizontal="center" vertical="center" wrapText="1"/>
    </xf>
    <xf numFmtId="0" fontId="4" fillId="0" borderId="28" xfId="0" applyFont="1" applyBorder="1" applyAlignment="1">
      <alignment horizontal="center" vertical="center"/>
    </xf>
    <xf numFmtId="0" fontId="5" fillId="0" borderId="36" xfId="0" applyFont="1" applyBorder="1" applyAlignment="1">
      <alignment horizontal="center" vertical="center"/>
    </xf>
    <xf numFmtId="0" fontId="3" fillId="0" borderId="71" xfId="0" applyFont="1" applyBorder="1" applyAlignment="1">
      <alignment horizontal="center" vertical="center" wrapText="1"/>
    </xf>
    <xf numFmtId="164" fontId="4" fillId="0" borderId="59" xfId="1" applyNumberFormat="1" applyFont="1" applyFill="1" applyBorder="1" applyAlignment="1">
      <alignment horizontal="center" vertical="center"/>
    </xf>
    <xf numFmtId="164" fontId="4" fillId="0" borderId="59" xfId="1" quotePrefix="1" applyNumberFormat="1" applyFont="1" applyFill="1" applyBorder="1" applyAlignment="1">
      <alignment horizontal="center" vertical="center"/>
    </xf>
    <xf numFmtId="164" fontId="4" fillId="0" borderId="60" xfId="1" applyNumberFormat="1" applyFont="1" applyFill="1" applyBorder="1" applyAlignment="1">
      <alignment horizontal="center" vertical="center"/>
    </xf>
    <xf numFmtId="0" fontId="5" fillId="2" borderId="40"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39" xfId="0" applyFont="1" applyFill="1" applyBorder="1" applyAlignment="1">
      <alignment horizontal="center" vertical="center"/>
    </xf>
    <xf numFmtId="164" fontId="5" fillId="0" borderId="0" xfId="1" applyNumberFormat="1" applyFont="1" applyBorder="1" applyAlignment="1">
      <alignment horizontal="center" vertical="top"/>
    </xf>
    <xf numFmtId="0" fontId="4" fillId="0" borderId="9" xfId="0" applyFont="1" applyBorder="1" applyAlignment="1">
      <alignment horizontal="center" vertical="center"/>
    </xf>
    <xf numFmtId="3" fontId="5" fillId="0" borderId="15" xfId="0" applyNumberFormat="1" applyFont="1" applyBorder="1" applyAlignment="1">
      <alignment horizontal="center" vertical="center"/>
    </xf>
    <xf numFmtId="164" fontId="5" fillId="0" borderId="19" xfId="1" applyNumberFormat="1" applyFont="1" applyFill="1" applyBorder="1" applyAlignment="1">
      <alignment horizontal="right" vertical="center"/>
    </xf>
    <xf numFmtId="3" fontId="4" fillId="0" borderId="15" xfId="0" applyNumberFormat="1" applyFont="1" applyBorder="1" applyAlignment="1">
      <alignment horizontal="center" vertical="center"/>
    </xf>
    <xf numFmtId="164" fontId="4" fillId="0" borderId="26" xfId="1" applyNumberFormat="1" applyFont="1" applyFill="1" applyBorder="1" applyAlignment="1">
      <alignment horizontal="right" vertical="center"/>
    </xf>
    <xf numFmtId="0" fontId="5" fillId="0" borderId="11" xfId="0" applyFont="1" applyBorder="1" applyAlignment="1">
      <alignment horizontal="center" vertical="center" wrapText="1"/>
    </xf>
    <xf numFmtId="3" fontId="4" fillId="0" borderId="0" xfId="0" applyNumberFormat="1" applyFont="1" applyAlignment="1">
      <alignment horizontal="center" vertical="center"/>
    </xf>
    <xf numFmtId="0" fontId="3" fillId="0" borderId="31" xfId="0" applyFont="1" applyBorder="1" applyAlignment="1">
      <alignment vertical="center" wrapText="1"/>
    </xf>
    <xf numFmtId="0" fontId="5" fillId="0" borderId="37"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39" xfId="0" applyFont="1" applyBorder="1" applyAlignment="1">
      <alignment horizontal="center" vertical="center"/>
    </xf>
    <xf numFmtId="164" fontId="5" fillId="0" borderId="0" xfId="1" applyNumberFormat="1" applyFont="1" applyFill="1" applyBorder="1" applyAlignment="1">
      <alignment horizontal="center" vertical="top"/>
    </xf>
    <xf numFmtId="3" fontId="4" fillId="0" borderId="59" xfId="0" applyNumberFormat="1" applyFont="1" applyBorder="1" applyAlignment="1">
      <alignment horizontal="center" vertical="center"/>
    </xf>
    <xf numFmtId="3" fontId="4" fillId="0" borderId="60" xfId="0" applyNumberFormat="1" applyFont="1" applyBorder="1" applyAlignment="1">
      <alignment horizontal="center" vertical="center"/>
    </xf>
    <xf numFmtId="0" fontId="9" fillId="0" borderId="27" xfId="0" applyFont="1" applyBorder="1" applyAlignment="1">
      <alignment horizontal="left" vertical="center" wrapText="1"/>
    </xf>
    <xf numFmtId="0" fontId="9" fillId="0" borderId="31" xfId="0" applyFont="1" applyBorder="1" applyAlignment="1">
      <alignment horizontal="left"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4" fillId="2" borderId="33"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1" fillId="2" borderId="34" xfId="0"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39" xfId="0" applyFont="1" applyFill="1" applyBorder="1" applyAlignment="1">
      <alignment horizontal="center" vertical="center" wrapText="1"/>
    </xf>
    <xf numFmtId="0" fontId="0" fillId="0" borderId="0" xfId="0" applyAlignment="1">
      <alignment horizontal="left" vertical="top" wrapText="1"/>
    </xf>
    <xf numFmtId="2" fontId="9" fillId="0" borderId="0" xfId="0" applyNumberFormat="1" applyFont="1" applyAlignment="1">
      <alignment horizontal="center" vertical="center" wrapText="1"/>
    </xf>
    <xf numFmtId="2" fontId="9" fillId="0" borderId="1"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5" fillId="2" borderId="27"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31" xfId="0" applyFont="1" applyBorder="1" applyAlignment="1">
      <alignment horizontal="left" vertical="center" wrapText="1"/>
    </xf>
    <xf numFmtId="0" fontId="5" fillId="2" borderId="34"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12" fillId="0" borderId="0" xfId="0" applyFont="1" applyAlignment="1">
      <alignment horizontal="left" vertical="top" wrapText="1"/>
    </xf>
    <xf numFmtId="0" fontId="3" fillId="2" borderId="0" xfId="0" applyFont="1" applyFill="1" applyAlignment="1">
      <alignment horizontal="center"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5" fillId="0" borderId="66" xfId="0" applyFont="1" applyBorder="1" applyAlignment="1">
      <alignment horizontal="right" vertical="center"/>
    </xf>
    <xf numFmtId="0" fontId="5" fillId="0" borderId="41" xfId="0" applyFont="1" applyBorder="1" applyAlignment="1">
      <alignment horizontal="right" vertical="center"/>
    </xf>
    <xf numFmtId="0" fontId="5" fillId="0" borderId="42" xfId="0" applyFont="1" applyBorder="1" applyAlignment="1">
      <alignment horizontal="right" vertical="center"/>
    </xf>
    <xf numFmtId="0" fontId="5" fillId="0" borderId="33" xfId="0" applyFont="1" applyBorder="1" applyAlignment="1">
      <alignment horizontal="right" vertical="center"/>
    </xf>
    <xf numFmtId="0" fontId="5" fillId="0" borderId="63" xfId="0" applyFont="1" applyBorder="1" applyAlignment="1">
      <alignment horizontal="right" vertical="center"/>
    </xf>
    <xf numFmtId="0" fontId="5" fillId="0" borderId="34" xfId="0" applyFont="1" applyBorder="1" applyAlignment="1">
      <alignment horizontal="right" vertical="center"/>
    </xf>
    <xf numFmtId="0" fontId="5" fillId="0" borderId="38"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0" xfId="0" applyFont="1" applyBorder="1" applyAlignment="1">
      <alignment horizontal="right" vertical="center"/>
    </xf>
    <xf numFmtId="0" fontId="5" fillId="0" borderId="70" xfId="0" applyFont="1" applyBorder="1" applyAlignment="1">
      <alignment horizontal="right" vertical="center"/>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3" fontId="5" fillId="0" borderId="61" xfId="0" applyNumberFormat="1" applyFont="1" applyBorder="1" applyAlignment="1">
      <alignment horizontal="right" vertical="center"/>
    </xf>
    <xf numFmtId="3" fontId="4" fillId="0" borderId="4" xfId="0" applyNumberFormat="1" applyFont="1" applyBorder="1" applyAlignment="1">
      <alignment horizontal="right" vertical="center"/>
    </xf>
    <xf numFmtId="3" fontId="4" fillId="0" borderId="5" xfId="0" applyNumberFormat="1" applyFont="1" applyBorder="1" applyAlignment="1">
      <alignment horizontal="right" vertical="center"/>
    </xf>
    <xf numFmtId="3" fontId="4" fillId="0" borderId="6" xfId="0" applyNumberFormat="1" applyFont="1" applyBorder="1" applyAlignment="1">
      <alignment horizontal="right" vertical="center"/>
    </xf>
    <xf numFmtId="0" fontId="12" fillId="0" borderId="31" xfId="0" applyFont="1" applyBorder="1" applyAlignment="1">
      <alignment horizontal="center"/>
    </xf>
    <xf numFmtId="0" fontId="12" fillId="0" borderId="57" xfId="0" applyFont="1" applyBorder="1" applyAlignment="1">
      <alignment horizontal="center"/>
    </xf>
    <xf numFmtId="3" fontId="5" fillId="0" borderId="69" xfId="0" applyNumberFormat="1" applyFont="1" applyBorder="1" applyAlignment="1">
      <alignment horizontal="right" vertical="center"/>
    </xf>
    <xf numFmtId="3" fontId="5" fillId="0" borderId="4" xfId="0" applyNumberFormat="1" applyFont="1" applyBorder="1" applyAlignment="1">
      <alignment horizontal="right" vertical="center"/>
    </xf>
    <xf numFmtId="3" fontId="5" fillId="0" borderId="5" xfId="0" applyNumberFormat="1" applyFont="1" applyBorder="1" applyAlignment="1">
      <alignment horizontal="right" vertical="center"/>
    </xf>
    <xf numFmtId="3" fontId="5" fillId="0" borderId="6" xfId="0" applyNumberFormat="1" applyFont="1" applyBorder="1" applyAlignment="1">
      <alignment horizontal="right" vertical="center"/>
    </xf>
    <xf numFmtId="0" fontId="8" fillId="0" borderId="64" xfId="0" applyFont="1" applyBorder="1" applyAlignment="1">
      <alignment horizontal="center" vertical="center" wrapText="1"/>
    </xf>
    <xf numFmtId="0" fontId="8" fillId="0" borderId="50" xfId="0" applyFont="1" applyBorder="1" applyAlignment="1">
      <alignment horizontal="center" vertical="center" wrapText="1"/>
    </xf>
    <xf numFmtId="0" fontId="3" fillId="0" borderId="68" xfId="0" applyFont="1" applyBorder="1" applyAlignment="1">
      <alignment horizontal="center" vertical="center" wrapText="1"/>
    </xf>
    <xf numFmtId="0" fontId="3" fillId="0" borderId="66" xfId="0" applyFont="1" applyBorder="1" applyAlignment="1">
      <alignment horizontal="center" vertical="center" wrapText="1"/>
    </xf>
    <xf numFmtId="0" fontId="3" fillId="0" borderId="68"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8" fillId="0" borderId="68" xfId="0" applyFont="1" applyBorder="1" applyAlignment="1">
      <alignment horizontal="center" vertical="center" wrapText="1"/>
    </xf>
    <xf numFmtId="0" fontId="8" fillId="0" borderId="64" xfId="0" quotePrefix="1" applyFont="1" applyBorder="1" applyAlignment="1">
      <alignment horizontal="center" vertical="center" wrapText="1"/>
    </xf>
    <xf numFmtId="0" fontId="15" fillId="0" borderId="0" xfId="0" applyFont="1" applyAlignment="1">
      <alignment horizontal="center" vertical="center" wrapText="1"/>
    </xf>
    <xf numFmtId="0" fontId="15"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2" borderId="50" xfId="0" applyFont="1" applyFill="1" applyBorder="1" applyAlignment="1">
      <alignment horizontal="center" vertical="center" wrapText="1"/>
    </xf>
    <xf numFmtId="0" fontId="5" fillId="2" borderId="49"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5" fillId="2" borderId="48"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3" fillId="0" borderId="48" xfId="0" applyFont="1" applyBorder="1" applyAlignment="1">
      <alignment horizontal="center" vertical="center" wrapText="1"/>
    </xf>
    <xf numFmtId="0" fontId="3" fillId="0" borderId="30" xfId="0" applyFont="1" applyBorder="1" applyAlignment="1">
      <alignment horizontal="center" vertical="center" wrapText="1"/>
    </xf>
    <xf numFmtId="0" fontId="5" fillId="0" borderId="0" xfId="0" applyFont="1" applyAlignment="1">
      <alignment horizontal="left" vertical="top" wrapText="1"/>
    </xf>
    <xf numFmtId="0" fontId="13" fillId="0" borderId="0" xfId="0" applyFont="1" applyAlignment="1">
      <alignment horizontal="center" vertical="center" wrapText="1"/>
    </xf>
    <xf numFmtId="0" fontId="13"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6" xfId="0" applyFont="1" applyBorder="1" applyAlignment="1">
      <alignment horizontal="center" vertical="center" wrapText="1"/>
    </xf>
    <xf numFmtId="0" fontId="11" fillId="2" borderId="65" xfId="0" applyFont="1" applyFill="1" applyBorder="1" applyAlignment="1">
      <alignment horizontal="center" vertical="center" wrapText="1"/>
    </xf>
    <xf numFmtId="0" fontId="12" fillId="2" borderId="0" xfId="0" applyFont="1" applyFill="1" applyAlignment="1">
      <alignment horizontal="left" vertical="top" wrapText="1"/>
    </xf>
    <xf numFmtId="0" fontId="11" fillId="2" borderId="63" xfId="0" applyFont="1" applyFill="1" applyBorder="1" applyAlignment="1">
      <alignment horizontal="center" vertical="center" wrapText="1"/>
    </xf>
    <xf numFmtId="0" fontId="3" fillId="2" borderId="0" xfId="0" applyFont="1" applyFill="1" applyAlignment="1">
      <alignment horizontal="center" wrapText="1"/>
    </xf>
    <xf numFmtId="0" fontId="3" fillId="2" borderId="1" xfId="0" applyFont="1" applyFill="1" applyBorder="1" applyAlignment="1">
      <alignment horizontal="center" wrapText="1"/>
    </xf>
    <xf numFmtId="0" fontId="3" fillId="2" borderId="31" xfId="0" applyFont="1" applyFill="1" applyBorder="1" applyAlignment="1">
      <alignment horizontal="center" vertical="center" wrapText="1"/>
    </xf>
    <xf numFmtId="0" fontId="3" fillId="2" borderId="57" xfId="0" applyFont="1" applyFill="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16" xfId="0" applyFont="1" applyBorder="1" applyAlignment="1">
      <alignment horizontal="center" vertical="center"/>
    </xf>
    <xf numFmtId="164" fontId="5" fillId="0" borderId="18" xfId="1" quotePrefix="1" applyNumberFormat="1" applyFont="1" applyFill="1" applyBorder="1" applyAlignment="1">
      <alignment horizontal="right" vertical="center"/>
    </xf>
    <xf numFmtId="0" fontId="5" fillId="0" borderId="20" xfId="0" applyFont="1" applyBorder="1" applyAlignment="1">
      <alignment horizontal="center" vertical="center"/>
    </xf>
    <xf numFmtId="0" fontId="4" fillId="0" borderId="20" xfId="0" applyFont="1" applyBorder="1" applyAlignment="1">
      <alignment horizontal="center" vertical="center" wrapText="1"/>
    </xf>
    <xf numFmtId="0" fontId="4" fillId="0" borderId="7" xfId="0" applyFont="1" applyBorder="1" applyAlignment="1">
      <alignment horizontal="center" vertical="center"/>
    </xf>
    <xf numFmtId="0" fontId="5" fillId="0" borderId="27" xfId="0" applyFont="1" applyBorder="1" applyAlignment="1">
      <alignment horizontal="center" vertical="center" wrapText="1"/>
    </xf>
    <xf numFmtId="0" fontId="16" fillId="0" borderId="0" xfId="0" applyFont="1" applyAlignment="1">
      <alignment horizontal="center" vertical="center"/>
    </xf>
    <xf numFmtId="0" fontId="5" fillId="0" borderId="42" xfId="0" applyFont="1" applyBorder="1" applyAlignment="1">
      <alignment horizontal="center" vertical="center"/>
    </xf>
    <xf numFmtId="3" fontId="5" fillId="0" borderId="52" xfId="0" applyNumberFormat="1" applyFont="1" applyBorder="1" applyAlignment="1">
      <alignment horizontal="center" vertical="center"/>
    </xf>
    <xf numFmtId="0" fontId="5" fillId="0" borderId="12" xfId="0" applyFont="1" applyBorder="1" applyAlignment="1">
      <alignment horizontal="center" vertical="center"/>
    </xf>
    <xf numFmtId="0" fontId="5" fillId="0" borderId="7" xfId="0" applyFont="1" applyBorder="1" applyAlignment="1">
      <alignment horizontal="center" vertical="center"/>
    </xf>
    <xf numFmtId="164" fontId="5" fillId="0" borderId="24" xfId="1" applyNumberFormat="1" applyFont="1" applyFill="1" applyBorder="1" applyAlignment="1">
      <alignment horizontal="right" vertical="center"/>
    </xf>
    <xf numFmtId="0" fontId="3" fillId="0" borderId="7" xfId="0" applyFont="1" applyBorder="1" applyAlignment="1">
      <alignment horizontal="center" vertical="center"/>
    </xf>
    <xf numFmtId="0" fontId="5" fillId="0" borderId="71" xfId="0" applyFont="1" applyBorder="1" applyAlignment="1">
      <alignment horizontal="center" vertical="center" wrapText="1"/>
    </xf>
    <xf numFmtId="0" fontId="5" fillId="0" borderId="59" xfId="0" applyFont="1" applyBorder="1" applyAlignment="1">
      <alignment horizontal="center" vertical="center"/>
    </xf>
    <xf numFmtId="0" fontId="5" fillId="0" borderId="56" xfId="0" applyFont="1" applyBorder="1" applyAlignment="1">
      <alignment horizontal="center" vertical="center"/>
    </xf>
    <xf numFmtId="0" fontId="4" fillId="0" borderId="6" xfId="0" applyFont="1" applyBorder="1" applyAlignment="1">
      <alignment horizontal="center" vertical="center"/>
    </xf>
    <xf numFmtId="3" fontId="5" fillId="0" borderId="0" xfId="0" quotePrefix="1" applyNumberFormat="1" applyFont="1" applyAlignment="1">
      <alignment horizontal="center" vertical="center"/>
    </xf>
    <xf numFmtId="3" fontId="5" fillId="0" borderId="71" xfId="0" applyNumberFormat="1" applyFont="1" applyBorder="1" applyAlignment="1">
      <alignment horizontal="center" vertical="center"/>
    </xf>
    <xf numFmtId="0" fontId="17" fillId="0" borderId="59" xfId="0" applyFont="1" applyBorder="1" applyAlignment="1">
      <alignment horizontal="center" vertical="center" wrapText="1"/>
    </xf>
    <xf numFmtId="164" fontId="5" fillId="0" borderId="0" xfId="1" applyNumberFormat="1" applyFont="1" applyFill="1" applyBorder="1" applyAlignment="1">
      <alignment horizontal="center"/>
    </xf>
    <xf numFmtId="0" fontId="5" fillId="0" borderId="0" xfId="0" applyFont="1"/>
    <xf numFmtId="0" fontId="16" fillId="0" borderId="0" xfId="0" applyFont="1"/>
    <xf numFmtId="0" fontId="5" fillId="0" borderId="7" xfId="0" applyFont="1" applyBorder="1" applyAlignment="1">
      <alignment horizontal="center" vertical="center" wrapText="1"/>
    </xf>
    <xf numFmtId="164" fontId="5" fillId="0" borderId="29" xfId="1" applyNumberFormat="1" applyFont="1" applyFill="1" applyBorder="1" applyAlignment="1">
      <alignment horizontal="right" vertical="center"/>
    </xf>
    <xf numFmtId="164" fontId="5" fillId="0" borderId="26" xfId="1" applyNumberFormat="1" applyFont="1" applyFill="1" applyBorder="1" applyAlignment="1">
      <alignment horizontal="right" vertical="center"/>
    </xf>
    <xf numFmtId="0" fontId="3" fillId="0" borderId="12" xfId="0" applyFont="1" applyBorder="1" applyAlignment="1">
      <alignment horizontal="center" vertical="center" wrapText="1"/>
    </xf>
    <xf numFmtId="3" fontId="4" fillId="0" borderId="21" xfId="0" applyNumberFormat="1" applyFont="1" applyBorder="1" applyAlignment="1">
      <alignment horizontal="center" vertical="center"/>
    </xf>
    <xf numFmtId="0" fontId="5" fillId="0" borderId="52" xfId="0" applyFont="1" applyBorder="1" applyAlignment="1">
      <alignment horizontal="center" vertical="center" wrapText="1"/>
    </xf>
    <xf numFmtId="0" fontId="3" fillId="0" borderId="9" xfId="0" applyFont="1" applyBorder="1" applyAlignment="1">
      <alignment horizontal="center" vertical="center"/>
    </xf>
    <xf numFmtId="0" fontId="3" fillId="0" borderId="11"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3" xfId="0" applyFont="1" applyBorder="1" applyAlignment="1">
      <alignment horizontal="center" vertical="center" wrapText="1"/>
    </xf>
    <xf numFmtId="3" fontId="8" fillId="0" borderId="43" xfId="0" applyNumberFormat="1" applyFont="1" applyBorder="1" applyAlignment="1">
      <alignment horizontal="center" vertical="center"/>
    </xf>
    <xf numFmtId="3" fontId="8" fillId="0" borderId="14" xfId="0" applyNumberFormat="1" applyFont="1" applyBorder="1" applyAlignment="1">
      <alignment horizontal="center" vertical="center"/>
    </xf>
    <xf numFmtId="3" fontId="8" fillId="0" borderId="13" xfId="0" applyNumberFormat="1" applyFont="1" applyBorder="1" applyAlignment="1">
      <alignment horizontal="center" vertical="center"/>
    </xf>
    <xf numFmtId="3" fontId="8" fillId="0" borderId="15" xfId="0" applyNumberFormat="1" applyFont="1" applyBorder="1" applyAlignment="1">
      <alignment horizontal="center" vertical="center"/>
    </xf>
    <xf numFmtId="0" fontId="8" fillId="0" borderId="49" xfId="0" applyFont="1" applyBorder="1" applyAlignment="1">
      <alignment horizontal="center" vertical="center" wrapText="1"/>
    </xf>
    <xf numFmtId="0" fontId="8" fillId="0" borderId="45" xfId="0" applyFont="1" applyBorder="1" applyAlignment="1">
      <alignment horizontal="center" vertical="center" wrapText="1"/>
    </xf>
    <xf numFmtId="164" fontId="8" fillId="0" borderId="44" xfId="1" applyNumberFormat="1" applyFont="1" applyFill="1" applyBorder="1" applyAlignment="1">
      <alignment horizontal="right" vertical="center"/>
    </xf>
    <xf numFmtId="164" fontId="8" fillId="0" borderId="18" xfId="1" applyNumberFormat="1" applyFont="1" applyFill="1" applyBorder="1" applyAlignment="1">
      <alignment horizontal="right" vertical="center"/>
    </xf>
    <xf numFmtId="164" fontId="8" fillId="0" borderId="17" xfId="1" applyNumberFormat="1" applyFont="1" applyFill="1" applyBorder="1" applyAlignment="1">
      <alignment horizontal="right" vertical="center"/>
    </xf>
    <xf numFmtId="164" fontId="8" fillId="0" borderId="19" xfId="1" applyNumberFormat="1" applyFont="1" applyFill="1" applyBorder="1" applyAlignment="1">
      <alignment horizontal="right" vertical="center"/>
    </xf>
    <xf numFmtId="0" fontId="8" fillId="0" borderId="47" xfId="0" applyFont="1" applyBorder="1" applyAlignment="1">
      <alignment horizontal="center" vertical="center" wrapText="1"/>
    </xf>
    <xf numFmtId="3" fontId="8" fillId="0" borderId="46" xfId="0" applyNumberFormat="1" applyFont="1" applyBorder="1" applyAlignment="1">
      <alignment horizontal="center" vertical="center"/>
    </xf>
    <xf numFmtId="3" fontId="8" fillId="0" borderId="22" xfId="0" applyNumberFormat="1" applyFont="1" applyBorder="1" applyAlignment="1">
      <alignment horizontal="center" vertical="center"/>
    </xf>
    <xf numFmtId="3" fontId="8" fillId="0" borderId="21" xfId="0" applyNumberFormat="1" applyFont="1" applyBorder="1" applyAlignment="1">
      <alignment horizontal="center" vertical="center"/>
    </xf>
    <xf numFmtId="3" fontId="8" fillId="0" borderId="23" xfId="0" applyNumberFormat="1" applyFont="1" applyBorder="1" applyAlignment="1">
      <alignment horizontal="center" vertical="center"/>
    </xf>
    <xf numFmtId="0" fontId="8" fillId="0" borderId="51" xfId="0" applyFont="1" applyBorder="1" applyAlignment="1">
      <alignment horizontal="center" vertical="center" wrapText="1"/>
    </xf>
    <xf numFmtId="164" fontId="8" fillId="0" borderId="46" xfId="1" applyNumberFormat="1" applyFont="1" applyFill="1" applyBorder="1" applyAlignment="1">
      <alignment horizontal="right" vertical="center"/>
    </xf>
    <xf numFmtId="164" fontId="8" fillId="0" borderId="22" xfId="1" applyNumberFormat="1" applyFont="1" applyFill="1" applyBorder="1" applyAlignment="1">
      <alignment horizontal="right" vertical="center"/>
    </xf>
    <xf numFmtId="164" fontId="8" fillId="0" borderId="21" xfId="1" applyNumberFormat="1" applyFont="1" applyFill="1" applyBorder="1" applyAlignment="1">
      <alignment horizontal="right" vertical="center"/>
    </xf>
    <xf numFmtId="164" fontId="8" fillId="0" borderId="23" xfId="1" applyNumberFormat="1" applyFont="1" applyFill="1" applyBorder="1" applyAlignment="1">
      <alignment horizontal="right" vertical="center"/>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8" fillId="0" borderId="11" xfId="0" applyFont="1" applyBorder="1" applyAlignment="1">
      <alignment horizontal="center" vertical="center" wrapText="1"/>
    </xf>
    <xf numFmtId="3" fontId="8" fillId="0" borderId="9" xfId="0" applyNumberFormat="1" applyFont="1" applyBorder="1" applyAlignment="1">
      <alignment horizontal="center" vertical="center"/>
    </xf>
    <xf numFmtId="3" fontId="8" fillId="0" borderId="10" xfId="0" applyNumberFormat="1" applyFont="1" applyBorder="1" applyAlignment="1">
      <alignment horizontal="center" vertical="center"/>
    </xf>
    <xf numFmtId="3" fontId="8" fillId="0" borderId="11" xfId="0" applyNumberFormat="1" applyFont="1" applyBorder="1" applyAlignment="1">
      <alignment horizontal="center" vertical="center"/>
    </xf>
    <xf numFmtId="3" fontId="3" fillId="0" borderId="28" xfId="0" applyNumberFormat="1" applyFont="1" applyBorder="1" applyAlignment="1">
      <alignment horizontal="center" vertical="center"/>
    </xf>
    <xf numFmtId="0" fontId="8" fillId="0" borderId="42" xfId="0" applyFont="1" applyBorder="1" applyAlignment="1">
      <alignment horizontal="center" vertical="center" wrapText="1"/>
    </xf>
    <xf numFmtId="3" fontId="8" fillId="0" borderId="29" xfId="0" applyNumberFormat="1" applyFont="1" applyBorder="1" applyAlignment="1">
      <alignment horizontal="center" vertical="center"/>
    </xf>
    <xf numFmtId="3" fontId="8" fillId="0" borderId="25" xfId="0" applyNumberFormat="1" applyFont="1" applyBorder="1" applyAlignment="1">
      <alignment horizontal="center" vertical="center"/>
    </xf>
    <xf numFmtId="3" fontId="8" fillId="0" borderId="24" xfId="0" applyNumberFormat="1" applyFont="1" applyBorder="1" applyAlignment="1">
      <alignment horizontal="center" vertical="center"/>
    </xf>
    <xf numFmtId="3" fontId="3" fillId="0" borderId="26" xfId="0" applyNumberFormat="1" applyFont="1" applyBorder="1" applyAlignment="1">
      <alignment horizontal="center" vertical="center"/>
    </xf>
    <xf numFmtId="0" fontId="8" fillId="0" borderId="8" xfId="0" applyFont="1" applyBorder="1" applyAlignment="1">
      <alignment horizontal="center" vertical="center" wrapText="1"/>
    </xf>
    <xf numFmtId="0" fontId="2" fillId="0" borderId="27" xfId="0" applyFont="1" applyBorder="1" applyAlignment="1">
      <alignment horizontal="left" vertical="center" wrapText="1"/>
    </xf>
    <xf numFmtId="0" fontId="2" fillId="0" borderId="31" xfId="0" applyFont="1" applyBorder="1" applyAlignment="1">
      <alignment horizontal="left"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0" borderId="38"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40" xfId="0" applyFont="1" applyBorder="1" applyAlignment="1">
      <alignment horizontal="center" vertical="center"/>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39" xfId="0" applyFont="1" applyBorder="1" applyAlignment="1">
      <alignment horizontal="center" vertical="center"/>
    </xf>
    <xf numFmtId="0" fontId="7" fillId="2" borderId="13"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34" xfId="0" applyFont="1" applyFill="1" applyBorder="1" applyAlignment="1">
      <alignment horizontal="center" vertical="center"/>
    </xf>
    <xf numFmtId="3" fontId="5" fillId="0" borderId="48" xfId="0" applyNumberFormat="1" applyFont="1" applyBorder="1" applyAlignment="1">
      <alignment horizontal="right" vertical="center"/>
    </xf>
    <xf numFmtId="164" fontId="4" fillId="0" borderId="49" xfId="1" applyNumberFormat="1" applyFont="1" applyFill="1" applyBorder="1" applyAlignment="1">
      <alignment horizontal="center" vertical="center"/>
    </xf>
    <xf numFmtId="0" fontId="5" fillId="0" borderId="50" xfId="0" applyFont="1" applyBorder="1" applyAlignment="1">
      <alignment horizontal="right" vertical="center"/>
    </xf>
    <xf numFmtId="3" fontId="5" fillId="0" borderId="22" xfId="0" applyNumberFormat="1" applyFont="1" applyBorder="1" applyAlignment="1">
      <alignment horizontal="right" vertical="center"/>
    </xf>
    <xf numFmtId="3" fontId="5" fillId="0" borderId="22" xfId="0" applyNumberFormat="1" applyFont="1" applyBorder="1" applyAlignment="1">
      <alignment vertical="center"/>
    </xf>
    <xf numFmtId="3" fontId="5" fillId="0" borderId="50" xfId="0" applyNumberFormat="1" applyFont="1" applyBorder="1" applyAlignment="1">
      <alignment horizontal="right" vertical="center"/>
    </xf>
    <xf numFmtId="164" fontId="4" fillId="0" borderId="30" xfId="1" applyNumberFormat="1" applyFont="1" applyFill="1" applyBorder="1" applyAlignment="1">
      <alignment horizontal="center" vertical="center"/>
    </xf>
  </cellXfs>
  <cellStyles count="2">
    <cellStyle name="Normal" xfId="0" builtinId="0"/>
    <cellStyle name="Pourcentage" xfId="1" builtinId="5"/>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ab4.1.1_2020_oco_0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tab4.1.10_2020_oco_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b4.1.2_2020_oco_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ab4.1.3_2020_oco_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ab4.1.4_2020_oco_0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ab4.1.5_2020_oco_0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tab4.1.6_2020_oco_0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ab4.1.7_2020_oco_0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tab4.1.8_2020_oco_0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tab4.1.9_2020_oco_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4.1.1_2020_Web"/>
      <sheetName val="TAB-4.1.1_2020_OK"/>
      <sheetName val="TAB-4.1.1_2020_Av_Correct°"/>
      <sheetName val="TAB-4.1.1_2020_ vers°_init"/>
      <sheetName val="Rqes_Tab411_SEXE_2020"/>
      <sheetName val="Copie_TabXsé 4.1.1_2020"/>
      <sheetName val="Copie_TabXsé 4.1.1_Serv_2020"/>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4.1.10_2020_Web"/>
      <sheetName val="TAB-4.1.10_2020"/>
      <sheetName val="Rqes_Tab4.1.10_Difficult_2020"/>
      <sheetName val="TabXsé.4.1.10_2020_adapté"/>
      <sheetName val="TabXsé.4.1.10_2020_initial"/>
      <sheetName val="TabXsé4.1.10_Serv_2020_adapt"/>
      <sheetName val="TabXsé4.1.10_Serv_2020_initial"/>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4.1.2_2020_Web"/>
      <sheetName val="TAB-4.1.2_2020"/>
      <sheetName val="Rqes_Tab.112_Mineurs_2020"/>
      <sheetName val="Copie-Tab4.1.2_Mineurs_AJB"/>
      <sheetName val="Copie-Tab4.1.2_Mineurs_Serv_AJB"/>
    </sheet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4.1.3_2020_Web"/>
      <sheetName val="TAB-4.1.3_2020"/>
      <sheetName val="Rqes_Tab113_Primos_2020"/>
      <sheetName val="Copie-Tab4.1.3_Primo_AJB"/>
      <sheetName val="Copie-Tab4.1.3_Primo_Serv_AJB"/>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4.1.4_2020_Web"/>
      <sheetName val="TAB-4.1.4_2020"/>
      <sheetName val="Prépa tab4.1.4_(2de2)"/>
      <sheetName val="Prépa tab4.1.4_(1de2)"/>
      <sheetName val="Rqes_Tab414_AGE-SEXE_2020"/>
      <sheetName val="TabXsé.4.1.4_2020_corrigée_ok"/>
      <sheetName val="TabXsé.4.1.4_2020"/>
      <sheetName val="TabXsé.4.1.4_Serv_2020_Corrigée"/>
      <sheetName val="TabXsé.4.1.4_Serv_2020_constats"/>
      <sheetName val="TabXsé.4.1.4_Age_Serv_2020"/>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4.1.5_2020_Web"/>
      <sheetName val="TAB-4.1.5_2020"/>
      <sheetName val="Rqes_Tab415_Ménage_2020"/>
      <sheetName val="Cop_TabXsé.4.1.5_Mén_2020"/>
      <sheetName val="Cop_TabXsé.4.1.5_Mén_Serv_2020"/>
    </sheetNames>
    <sheetDataSet>
      <sheetData sheetId="0" refreshError="1"/>
      <sheetData sheetId="1" refreshError="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4.1.6_2020_Web"/>
      <sheetName val="TAB-4.1.6_2020_ok"/>
      <sheetName val="Rqes_Tab416_Nationalit_2020"/>
      <sheetName val="TabXsé.4.1.6_2020_Corrig"/>
      <sheetName val="TabXsé.4.1.6_2020_init"/>
      <sheetName val="TabXsé.4.1.6__Serv_2020_corrig"/>
      <sheetName val="TabXsé.4.1.6__Serv_2020_init"/>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4.1.7_2020_Web"/>
      <sheetName val="TAB-4.1.7_2020"/>
      <sheetName val="Rqes_Tab417_Revenus_2020"/>
      <sheetName val="Cop_TabXsé.4.1.7_2020"/>
      <sheetName val="Cop_TabXsé.4.1.7_Serv_2020"/>
    </sheetNames>
    <sheetDataSet>
      <sheetData sheetId="0" refreshError="1"/>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4.1.8_2020_Web"/>
      <sheetName val="TAB-4.1.8_2020"/>
      <sheetName val="Rqes_Tab418_Logt-Hégt_2020"/>
      <sheetName val="TabXsé.4.1.8_Logt_2020"/>
      <sheetName val="TabXsé.4.1.8_Logt_serv_2020"/>
    </sheetNames>
    <sheetDataSet>
      <sheetData sheetId="0" refreshError="1"/>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4.1.9_2020_Web"/>
      <sheetName val="TAB-4.1.9_2020"/>
      <sheetName val="Rqes_Tab.4.1.9_Lieu-Résid_2020"/>
      <sheetName val="Rques_TabX.1.9_LieuRésidAvt"/>
      <sheetName val="Cop_TabXs_4.1.9_AJB_2020"/>
      <sheetName val="Cop_TabXs_4.1.9_AJB_Serv_2020"/>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01A4D-1DCE-4340-9BE9-977F2F13A3EF}">
  <sheetPr>
    <tabColor rgb="FF00FF00"/>
    <pageSetUpPr fitToPage="1"/>
  </sheetPr>
  <dimension ref="A1:K33"/>
  <sheetViews>
    <sheetView tabSelected="1" zoomScale="62" zoomScaleNormal="62" workbookViewId="0">
      <selection activeCell="N21" sqref="N21"/>
    </sheetView>
  </sheetViews>
  <sheetFormatPr baseColWidth="10" defaultRowHeight="15" x14ac:dyDescent="0.25"/>
  <cols>
    <col min="1" max="1" width="24" customWidth="1"/>
    <col min="2" max="2" width="11.85546875" customWidth="1"/>
    <col min="3" max="3" width="33" customWidth="1"/>
    <col min="4" max="4" width="22.5703125" customWidth="1"/>
    <col min="5" max="5" width="28.5703125" customWidth="1"/>
    <col min="6" max="9" width="22.5703125" customWidth="1"/>
    <col min="10" max="10" width="23.7109375" customWidth="1"/>
    <col min="11" max="11" width="13.42578125" customWidth="1"/>
  </cols>
  <sheetData>
    <row r="1" spans="1:10" s="223" customFormat="1" ht="34.5" customHeight="1" x14ac:dyDescent="0.25">
      <c r="A1" s="374" t="s">
        <v>135</v>
      </c>
      <c r="B1" s="374"/>
      <c r="C1" s="374"/>
      <c r="D1" s="374"/>
      <c r="E1" s="374"/>
      <c r="F1" s="374"/>
      <c r="G1" s="374"/>
      <c r="H1" s="374"/>
      <c r="I1" s="374"/>
      <c r="J1" s="374"/>
    </row>
    <row r="2" spans="1:10" s="223" customFormat="1" ht="34.5" customHeight="1" thickBot="1" x14ac:dyDescent="0.3">
      <c r="A2" s="374" t="s">
        <v>140</v>
      </c>
      <c r="B2" s="374"/>
      <c r="C2" s="375"/>
      <c r="D2" s="375"/>
      <c r="E2" s="375"/>
      <c r="F2" s="375"/>
      <c r="G2" s="375"/>
      <c r="H2" s="375"/>
      <c r="I2" s="375"/>
      <c r="J2" s="375"/>
    </row>
    <row r="3" spans="1:10" s="223" customFormat="1" ht="51.75" customHeight="1" thickBot="1" x14ac:dyDescent="0.3">
      <c r="A3" s="284" t="s">
        <v>136</v>
      </c>
      <c r="B3" s="285"/>
      <c r="C3" s="344" t="s">
        <v>2</v>
      </c>
      <c r="D3" s="344"/>
      <c r="E3" s="344"/>
      <c r="F3" s="344"/>
      <c r="G3" s="344"/>
      <c r="H3" s="344"/>
      <c r="I3" s="344"/>
      <c r="J3" s="345"/>
    </row>
    <row r="4" spans="1:10" s="223" customFormat="1" ht="48" customHeight="1" thickBot="1" x14ac:dyDescent="0.3">
      <c r="A4" s="286"/>
      <c r="B4" s="287"/>
      <c r="C4" s="256" t="s">
        <v>3</v>
      </c>
      <c r="D4" s="52" t="s">
        <v>4</v>
      </c>
      <c r="E4" s="4" t="s">
        <v>5</v>
      </c>
      <c r="F4" s="52" t="s">
        <v>6</v>
      </c>
      <c r="G4" s="52" t="s">
        <v>7</v>
      </c>
      <c r="H4" s="52" t="s">
        <v>8</v>
      </c>
      <c r="I4" s="53" t="s">
        <v>9</v>
      </c>
      <c r="J4" s="54" t="s">
        <v>10</v>
      </c>
    </row>
    <row r="5" spans="1:10" s="223" customFormat="1" ht="33" customHeight="1" x14ac:dyDescent="0.25">
      <c r="A5" s="376" t="s">
        <v>108</v>
      </c>
      <c r="B5" s="55" t="s">
        <v>38</v>
      </c>
      <c r="C5" s="224">
        <v>1635</v>
      </c>
      <c r="D5" s="225">
        <v>3110</v>
      </c>
      <c r="E5" s="225">
        <v>154</v>
      </c>
      <c r="F5" s="225">
        <v>200</v>
      </c>
      <c r="G5" s="225" t="s">
        <v>13</v>
      </c>
      <c r="H5" s="225">
        <v>326</v>
      </c>
      <c r="I5" s="225">
        <v>193</v>
      </c>
      <c r="J5" s="226">
        <f>SUM(C5:I5)</f>
        <v>5618</v>
      </c>
    </row>
    <row r="6" spans="1:10" s="223" customFormat="1" ht="33" customHeight="1" x14ac:dyDescent="0.25">
      <c r="A6" s="377"/>
      <c r="B6" s="227" t="s">
        <v>112</v>
      </c>
      <c r="C6" s="61">
        <f t="shared" ref="C6:J12" si="0">C5/C$11</f>
        <v>0.8086053412462908</v>
      </c>
      <c r="D6" s="62">
        <f t="shared" si="0"/>
        <v>0.8551003574374485</v>
      </c>
      <c r="E6" s="62">
        <f t="shared" si="0"/>
        <v>0.85555555555555551</v>
      </c>
      <c r="F6" s="62">
        <f t="shared" si="0"/>
        <v>0.77821011673151752</v>
      </c>
      <c r="G6" s="378" t="s">
        <v>15</v>
      </c>
      <c r="H6" s="378">
        <f t="shared" si="0"/>
        <v>0.84020618556701032</v>
      </c>
      <c r="I6" s="62">
        <f t="shared" si="0"/>
        <v>0.63696369636963701</v>
      </c>
      <c r="J6" s="258">
        <f t="shared" si="0"/>
        <v>0.82775895093561225</v>
      </c>
    </row>
    <row r="7" spans="1:10" s="223" customFormat="1" ht="33" customHeight="1" x14ac:dyDescent="0.25">
      <c r="A7" s="379" t="s">
        <v>109</v>
      </c>
      <c r="B7" s="228" t="s">
        <v>38</v>
      </c>
      <c r="C7" s="66">
        <v>387</v>
      </c>
      <c r="D7" s="67">
        <v>527</v>
      </c>
      <c r="E7" s="67">
        <v>26</v>
      </c>
      <c r="F7" s="67">
        <v>57</v>
      </c>
      <c r="G7" s="67" t="s">
        <v>13</v>
      </c>
      <c r="H7" s="67">
        <v>62</v>
      </c>
      <c r="I7" s="67">
        <v>110</v>
      </c>
      <c r="J7" s="229">
        <f>SUM(C7:I7)</f>
        <v>1169</v>
      </c>
    </row>
    <row r="8" spans="1:10" s="223" customFormat="1" ht="33" customHeight="1" x14ac:dyDescent="0.25">
      <c r="A8" s="377"/>
      <c r="B8" s="227" t="s">
        <v>112</v>
      </c>
      <c r="C8" s="61">
        <f t="shared" ref="C8:J8" si="1">C7/C$11</f>
        <v>0.1913946587537092</v>
      </c>
      <c r="D8" s="62">
        <f t="shared" si="1"/>
        <v>0.14489964256255156</v>
      </c>
      <c r="E8" s="62">
        <f t="shared" si="1"/>
        <v>0.14444444444444443</v>
      </c>
      <c r="F8" s="62">
        <f t="shared" si="1"/>
        <v>0.22178988326848248</v>
      </c>
      <c r="G8" s="378" t="s">
        <v>15</v>
      </c>
      <c r="H8" s="62">
        <f t="shared" si="0"/>
        <v>0.15979381443298968</v>
      </c>
      <c r="I8" s="62">
        <f t="shared" si="1"/>
        <v>0.36303630363036304</v>
      </c>
      <c r="J8" s="258">
        <f t="shared" si="1"/>
        <v>0.17224104906438781</v>
      </c>
    </row>
    <row r="9" spans="1:10" s="223" customFormat="1" ht="33" customHeight="1" x14ac:dyDescent="0.25">
      <c r="A9" s="379" t="s">
        <v>128</v>
      </c>
      <c r="B9" s="228" t="s">
        <v>38</v>
      </c>
      <c r="C9" s="224">
        <v>0</v>
      </c>
      <c r="D9" s="225">
        <v>0</v>
      </c>
      <c r="E9" s="225">
        <v>0</v>
      </c>
      <c r="F9" s="225">
        <v>0</v>
      </c>
      <c r="G9" s="225" t="s">
        <v>13</v>
      </c>
      <c r="H9" s="225">
        <v>0</v>
      </c>
      <c r="I9" s="225">
        <v>0</v>
      </c>
      <c r="J9" s="226">
        <f>SUM(C9:I9)</f>
        <v>0</v>
      </c>
    </row>
    <row r="10" spans="1:10" s="223" customFormat="1" ht="33" customHeight="1" x14ac:dyDescent="0.25">
      <c r="A10" s="377"/>
      <c r="B10" s="227" t="s">
        <v>112</v>
      </c>
      <c r="C10" s="61">
        <f t="shared" ref="C10:J10" si="2">C9/C$11</f>
        <v>0</v>
      </c>
      <c r="D10" s="62">
        <f t="shared" si="2"/>
        <v>0</v>
      </c>
      <c r="E10" s="62">
        <f t="shared" si="2"/>
        <v>0</v>
      </c>
      <c r="F10" s="62">
        <f t="shared" si="2"/>
        <v>0</v>
      </c>
      <c r="G10" s="378" t="s">
        <v>15</v>
      </c>
      <c r="H10" s="378">
        <f t="shared" si="0"/>
        <v>0</v>
      </c>
      <c r="I10" s="62">
        <f t="shared" si="2"/>
        <v>0</v>
      </c>
      <c r="J10" s="258">
        <f t="shared" si="2"/>
        <v>0</v>
      </c>
    </row>
    <row r="11" spans="1:10" s="223" customFormat="1" ht="33" customHeight="1" x14ac:dyDescent="0.25">
      <c r="A11" s="380" t="s">
        <v>137</v>
      </c>
      <c r="B11" s="228" t="s">
        <v>38</v>
      </c>
      <c r="C11" s="230">
        <f t="shared" ref="C11:J11" si="3">C5+C7+C9</f>
        <v>2022</v>
      </c>
      <c r="D11" s="231">
        <f t="shared" si="3"/>
        <v>3637</v>
      </c>
      <c r="E11" s="231">
        <f t="shared" si="3"/>
        <v>180</v>
      </c>
      <c r="F11" s="231">
        <f t="shared" si="3"/>
        <v>257</v>
      </c>
      <c r="G11" s="231" t="s">
        <v>13</v>
      </c>
      <c r="H11" s="231">
        <f t="shared" si="3"/>
        <v>388</v>
      </c>
      <c r="I11" s="231">
        <f t="shared" si="3"/>
        <v>303</v>
      </c>
      <c r="J11" s="232">
        <f t="shared" si="3"/>
        <v>6787</v>
      </c>
    </row>
    <row r="12" spans="1:10" s="223" customFormat="1" ht="33" customHeight="1" thickBot="1" x14ac:dyDescent="0.3">
      <c r="A12" s="381"/>
      <c r="B12" s="233" t="s">
        <v>112</v>
      </c>
      <c r="C12" s="79">
        <f>C11/C$11</f>
        <v>1</v>
      </c>
      <c r="D12" s="80">
        <f t="shared" ref="D12:J12" si="4">D11/D$11</f>
        <v>1</v>
      </c>
      <c r="E12" s="80">
        <f t="shared" si="4"/>
        <v>1</v>
      </c>
      <c r="F12" s="80">
        <f t="shared" si="4"/>
        <v>1</v>
      </c>
      <c r="G12" s="80" t="s">
        <v>15</v>
      </c>
      <c r="H12" s="80">
        <f t="shared" si="0"/>
        <v>1</v>
      </c>
      <c r="I12" s="80">
        <f t="shared" si="4"/>
        <v>1</v>
      </c>
      <c r="J12" s="260">
        <f t="shared" si="4"/>
        <v>1</v>
      </c>
    </row>
    <row r="13" spans="1:10" s="223" customFormat="1" ht="36" customHeight="1" thickBot="1" x14ac:dyDescent="0.3">
      <c r="A13" s="83"/>
      <c r="B13" s="84"/>
      <c r="C13" s="85"/>
      <c r="D13" s="85"/>
      <c r="E13" s="85"/>
      <c r="F13" s="85"/>
      <c r="G13" s="85"/>
      <c r="H13" s="85"/>
      <c r="I13" s="85"/>
      <c r="J13" s="85"/>
    </row>
    <row r="14" spans="1:10" s="223" customFormat="1" ht="42" customHeight="1" thickBot="1" x14ac:dyDescent="0.3">
      <c r="A14" s="382" t="s">
        <v>130</v>
      </c>
      <c r="B14" s="87" t="s">
        <v>12</v>
      </c>
      <c r="C14" s="234">
        <v>6</v>
      </c>
      <c r="D14" s="235">
        <v>718</v>
      </c>
      <c r="E14" s="235">
        <v>0</v>
      </c>
      <c r="F14" s="235">
        <v>0</v>
      </c>
      <c r="G14" s="235" t="s">
        <v>13</v>
      </c>
      <c r="H14" s="235">
        <v>0</v>
      </c>
      <c r="I14" s="236">
        <v>0</v>
      </c>
      <c r="J14" s="246">
        <f>SUM(C14:I14)</f>
        <v>724</v>
      </c>
    </row>
    <row r="15" spans="1:10" s="223" customFormat="1" ht="42" customHeight="1" thickBot="1" x14ac:dyDescent="0.3">
      <c r="A15" s="248" t="s">
        <v>30</v>
      </c>
      <c r="B15" s="145" t="s">
        <v>12</v>
      </c>
      <c r="C15" s="146">
        <f t="shared" ref="C15:I15" si="5">C5+C7+C9+C14</f>
        <v>2028</v>
      </c>
      <c r="D15" s="146">
        <f t="shared" si="5"/>
        <v>4355</v>
      </c>
      <c r="E15" s="146">
        <f t="shared" si="5"/>
        <v>180</v>
      </c>
      <c r="F15" s="146">
        <f t="shared" si="5"/>
        <v>257</v>
      </c>
      <c r="G15" s="146" t="s">
        <v>13</v>
      </c>
      <c r="H15" s="146">
        <f t="shared" si="5"/>
        <v>388</v>
      </c>
      <c r="I15" s="237">
        <f t="shared" si="5"/>
        <v>303</v>
      </c>
      <c r="J15" s="148">
        <f>SUM(C15:I15)</f>
        <v>7511</v>
      </c>
    </row>
    <row r="16" spans="1:10" s="223" customFormat="1" ht="54" customHeight="1" thickBot="1" x14ac:dyDescent="0.3">
      <c r="A16" s="212"/>
      <c r="B16" s="84"/>
      <c r="C16" s="238"/>
      <c r="D16" s="238"/>
      <c r="E16" s="238"/>
      <c r="F16" s="238"/>
      <c r="G16" s="238"/>
      <c r="H16" s="238"/>
      <c r="I16" s="238"/>
      <c r="J16" s="262"/>
    </row>
    <row r="17" spans="1:11" s="223" customFormat="1" ht="43.5" customHeight="1" x14ac:dyDescent="0.25">
      <c r="A17" s="291" t="s">
        <v>31</v>
      </c>
      <c r="B17" s="292"/>
      <c r="C17" s="292"/>
      <c r="D17" s="39"/>
      <c r="E17" s="39"/>
      <c r="F17" s="39"/>
      <c r="G17" s="39"/>
      <c r="H17" s="39"/>
      <c r="I17" s="39"/>
      <c r="J17" s="77"/>
    </row>
    <row r="18" spans="1:11" s="223" customFormat="1" ht="48.75" customHeight="1" x14ac:dyDescent="0.25">
      <c r="A18" s="314" t="s">
        <v>32</v>
      </c>
      <c r="B18" s="315"/>
      <c r="C18" s="117">
        <v>3</v>
      </c>
      <c r="D18" s="247">
        <v>7</v>
      </c>
      <c r="E18" s="247">
        <v>1</v>
      </c>
      <c r="F18" s="247">
        <v>1</v>
      </c>
      <c r="G18" s="247">
        <v>0</v>
      </c>
      <c r="H18" s="247">
        <v>1</v>
      </c>
      <c r="I18" s="247">
        <v>3</v>
      </c>
      <c r="J18" s="264">
        <f>SUM(C18:I18)</f>
        <v>16</v>
      </c>
      <c r="K18" s="383"/>
    </row>
    <row r="19" spans="1:11" s="223" customFormat="1" ht="48.75" customHeight="1" thickBot="1" x14ac:dyDescent="0.3">
      <c r="A19" s="310" t="s">
        <v>33</v>
      </c>
      <c r="B19" s="311"/>
      <c r="C19" s="265">
        <v>3</v>
      </c>
      <c r="D19" s="266">
        <v>10</v>
      </c>
      <c r="E19" s="266">
        <v>1</v>
      </c>
      <c r="F19" s="266">
        <v>1</v>
      </c>
      <c r="G19" s="266">
        <v>0</v>
      </c>
      <c r="H19" s="266">
        <v>1</v>
      </c>
      <c r="I19" s="384">
        <v>3</v>
      </c>
      <c r="J19" s="267">
        <f>SUM(C19:I19)</f>
        <v>19</v>
      </c>
    </row>
    <row r="20" spans="1:11" s="223" customFormat="1" ht="31.5" customHeight="1" x14ac:dyDescent="0.25">
      <c r="A20" s="223" t="s">
        <v>34</v>
      </c>
      <c r="B20" s="143"/>
      <c r="C20" s="268"/>
      <c r="D20" s="268"/>
      <c r="E20" s="268"/>
      <c r="F20" s="268"/>
      <c r="G20" s="268"/>
      <c r="H20" s="268"/>
      <c r="I20" s="268"/>
      <c r="J20" s="268"/>
    </row>
    <row r="21" spans="1:11" s="223" customFormat="1" ht="36" customHeight="1" x14ac:dyDescent="0.25"/>
    <row r="22" spans="1:11" s="223" customFormat="1" x14ac:dyDescent="0.25"/>
    <row r="23" spans="1:11" s="223" customFormat="1" x14ac:dyDescent="0.25"/>
    <row r="24" spans="1:11" s="223" customFormat="1" x14ac:dyDescent="0.25"/>
    <row r="25" spans="1:11" s="223" customFormat="1" x14ac:dyDescent="0.25"/>
    <row r="26" spans="1:11" s="223" customFormat="1" x14ac:dyDescent="0.25"/>
    <row r="27" spans="1:11" s="223" customFormat="1" x14ac:dyDescent="0.25"/>
    <row r="28" spans="1:11" s="223" customFormat="1" x14ac:dyDescent="0.25"/>
    <row r="29" spans="1:11" s="223" customFormat="1" x14ac:dyDescent="0.25"/>
    <row r="30" spans="1:11" s="223" customFormat="1" x14ac:dyDescent="0.25"/>
    <row r="31" spans="1:11" s="223" customFormat="1" x14ac:dyDescent="0.25"/>
    <row r="32" spans="1:11" s="223" customFormat="1" x14ac:dyDescent="0.25"/>
    <row r="33" s="223" customFormat="1" x14ac:dyDescent="0.25"/>
  </sheetData>
  <mergeCells count="11">
    <mergeCell ref="A9:A10"/>
    <mergeCell ref="A11:A12"/>
    <mergeCell ref="A17:C17"/>
    <mergeCell ref="A18:B18"/>
    <mergeCell ref="A19:B19"/>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42" orientation="landscape" r:id="rId1"/>
  <headerFooter>
    <oddFooter>&amp;L&amp;F&amp;C&amp;A&amp;R&amp;P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FA63C-D62A-43B1-8B5A-06C70CDE9B5D}">
  <sheetPr>
    <tabColor rgb="FF00FF00"/>
    <pageSetUpPr fitToPage="1"/>
  </sheetPr>
  <dimension ref="A1:J53"/>
  <sheetViews>
    <sheetView zoomScale="62" zoomScaleNormal="62" workbookViewId="0">
      <selection activeCell="N21" sqref="N21"/>
    </sheetView>
  </sheetViews>
  <sheetFormatPr baseColWidth="10" defaultRowHeight="15" x14ac:dyDescent="0.25"/>
  <cols>
    <col min="1" max="1" width="56.5703125" customWidth="1"/>
    <col min="2" max="2" width="24.28515625" customWidth="1"/>
    <col min="3" max="3" width="21.85546875" customWidth="1"/>
    <col min="4" max="4" width="20.140625" customWidth="1"/>
    <col min="5" max="5" width="22.42578125" customWidth="1"/>
    <col min="6" max="6" width="18.28515625" customWidth="1"/>
    <col min="7" max="7" width="18.7109375" customWidth="1"/>
    <col min="8" max="8" width="19.7109375" customWidth="1"/>
    <col min="9" max="9" width="21.85546875" customWidth="1"/>
    <col min="10" max="10" width="19.140625" customWidth="1"/>
    <col min="11" max="11" width="6.5703125" customWidth="1"/>
  </cols>
  <sheetData>
    <row r="1" spans="1:10" ht="38.25" customHeight="1" x14ac:dyDescent="0.25">
      <c r="A1" s="297" t="s">
        <v>77</v>
      </c>
      <c r="B1" s="297"/>
      <c r="C1" s="297"/>
      <c r="D1" s="297"/>
      <c r="E1" s="297"/>
      <c r="F1" s="297"/>
      <c r="G1" s="297"/>
      <c r="H1" s="297"/>
      <c r="I1" s="297"/>
      <c r="J1" s="297"/>
    </row>
    <row r="2" spans="1:10" ht="29.25" customHeight="1" thickBot="1" x14ac:dyDescent="0.35">
      <c r="A2" s="370" t="s">
        <v>152</v>
      </c>
      <c r="B2" s="370"/>
      <c r="C2" s="371"/>
      <c r="D2" s="371"/>
      <c r="E2" s="371"/>
      <c r="F2" s="371"/>
      <c r="G2" s="371"/>
      <c r="H2" s="371"/>
      <c r="I2" s="371"/>
      <c r="J2" s="371"/>
    </row>
    <row r="3" spans="1:10" ht="51.75" customHeight="1" x14ac:dyDescent="0.25">
      <c r="A3" s="290" t="s">
        <v>78</v>
      </c>
      <c r="B3" s="298"/>
      <c r="C3" s="372" t="s">
        <v>2</v>
      </c>
      <c r="D3" s="372"/>
      <c r="E3" s="372"/>
      <c r="F3" s="372"/>
      <c r="G3" s="372"/>
      <c r="H3" s="372"/>
      <c r="I3" s="372"/>
      <c r="J3" s="373"/>
    </row>
    <row r="4" spans="1:10" ht="48" customHeight="1" thickBot="1" x14ac:dyDescent="0.3">
      <c r="A4" s="299"/>
      <c r="B4" s="300"/>
      <c r="C4" s="119" t="s">
        <v>3</v>
      </c>
      <c r="D4" s="120" t="s">
        <v>153</v>
      </c>
      <c r="E4" s="120" t="s">
        <v>5</v>
      </c>
      <c r="F4" s="121" t="s">
        <v>6</v>
      </c>
      <c r="G4" s="120" t="s">
        <v>7</v>
      </c>
      <c r="H4" s="120" t="s">
        <v>8</v>
      </c>
      <c r="I4" s="121" t="s">
        <v>9</v>
      </c>
      <c r="J4" s="122" t="s">
        <v>10</v>
      </c>
    </row>
    <row r="5" spans="1:10" ht="31.5" customHeight="1" x14ac:dyDescent="0.25">
      <c r="A5" s="366" t="s">
        <v>79</v>
      </c>
      <c r="B5" s="123" t="s">
        <v>12</v>
      </c>
      <c r="C5" s="460">
        <v>409</v>
      </c>
      <c r="D5" s="124">
        <v>155</v>
      </c>
      <c r="E5" s="124">
        <v>50</v>
      </c>
      <c r="F5" s="124" t="s">
        <v>13</v>
      </c>
      <c r="G5" s="124" t="s">
        <v>13</v>
      </c>
      <c r="H5" s="124" t="s">
        <v>13</v>
      </c>
      <c r="I5" s="125">
        <v>5</v>
      </c>
      <c r="J5" s="126">
        <f>SUM(C5:I5)</f>
        <v>619</v>
      </c>
    </row>
    <row r="6" spans="1:10" ht="31.5" customHeight="1" x14ac:dyDescent="0.25">
      <c r="A6" s="314"/>
      <c r="B6" s="127" t="s">
        <v>80</v>
      </c>
      <c r="C6" s="461">
        <f t="shared" ref="C6:J6" si="0">C5/C$42</f>
        <v>0.50369458128078815</v>
      </c>
      <c r="D6" s="128">
        <f t="shared" si="0"/>
        <v>0.66239316239316237</v>
      </c>
      <c r="E6" s="128">
        <f t="shared" si="0"/>
        <v>0.27777777777777779</v>
      </c>
      <c r="F6" s="128" t="s">
        <v>15</v>
      </c>
      <c r="G6" s="128" t="s">
        <v>15</v>
      </c>
      <c r="H6" s="128" t="s">
        <v>15</v>
      </c>
      <c r="I6" s="129">
        <f t="shared" si="0"/>
        <v>3.048780487804878E-2</v>
      </c>
      <c r="J6" s="130">
        <f t="shared" si="0"/>
        <v>0.44532374100719424</v>
      </c>
    </row>
    <row r="7" spans="1:10" ht="31.5" customHeight="1" x14ac:dyDescent="0.25">
      <c r="A7" s="366" t="s">
        <v>81</v>
      </c>
      <c r="B7" s="131" t="s">
        <v>12</v>
      </c>
      <c r="C7" s="462">
        <v>115</v>
      </c>
      <c r="D7" s="132">
        <v>2</v>
      </c>
      <c r="E7" s="463">
        <v>14</v>
      </c>
      <c r="F7" s="463" t="s">
        <v>13</v>
      </c>
      <c r="G7" s="463" t="s">
        <v>13</v>
      </c>
      <c r="H7" s="463" t="s">
        <v>13</v>
      </c>
      <c r="I7" s="133">
        <v>7</v>
      </c>
      <c r="J7" s="134">
        <f>SUM(C7:I7)</f>
        <v>138</v>
      </c>
    </row>
    <row r="8" spans="1:10" ht="31.5" customHeight="1" x14ac:dyDescent="0.25">
      <c r="A8" s="314"/>
      <c r="B8" s="127" t="s">
        <v>80</v>
      </c>
      <c r="C8" s="461">
        <f t="shared" ref="C8:J8" si="1">C7/C$42</f>
        <v>0.14162561576354679</v>
      </c>
      <c r="D8" s="128">
        <f t="shared" si="1"/>
        <v>8.5470085470085479E-3</v>
      </c>
      <c r="E8" s="128">
        <f t="shared" si="1"/>
        <v>7.7777777777777779E-2</v>
      </c>
      <c r="F8" s="128" t="s">
        <v>15</v>
      </c>
      <c r="G8" s="128" t="s">
        <v>15</v>
      </c>
      <c r="H8" s="128" t="s">
        <v>15</v>
      </c>
      <c r="I8" s="129">
        <f t="shared" si="1"/>
        <v>4.2682926829268296E-2</v>
      </c>
      <c r="J8" s="130">
        <f t="shared" si="1"/>
        <v>9.9280575539568344E-2</v>
      </c>
    </row>
    <row r="9" spans="1:10" ht="31.5" customHeight="1" x14ac:dyDescent="0.25">
      <c r="A9" s="314" t="s">
        <v>82</v>
      </c>
      <c r="B9" s="131" t="s">
        <v>12</v>
      </c>
      <c r="C9" s="462">
        <v>51</v>
      </c>
      <c r="D9" s="132">
        <v>28</v>
      </c>
      <c r="E9" s="464">
        <v>14</v>
      </c>
      <c r="F9" s="463" t="s">
        <v>13</v>
      </c>
      <c r="G9" s="463" t="s">
        <v>13</v>
      </c>
      <c r="H9" s="463" t="s">
        <v>13</v>
      </c>
      <c r="I9" s="133">
        <v>21</v>
      </c>
      <c r="J9" s="134">
        <f>SUM(C9:I9)</f>
        <v>114</v>
      </c>
    </row>
    <row r="10" spans="1:10" ht="31.5" customHeight="1" x14ac:dyDescent="0.25">
      <c r="A10" s="314"/>
      <c r="B10" s="127" t="s">
        <v>80</v>
      </c>
      <c r="C10" s="461">
        <f t="shared" ref="C10:J24" si="2">C9/C$42</f>
        <v>6.2807881773399021E-2</v>
      </c>
      <c r="D10" s="128">
        <f t="shared" si="2"/>
        <v>0.11965811965811966</v>
      </c>
      <c r="E10" s="128">
        <f t="shared" si="2"/>
        <v>7.7777777777777779E-2</v>
      </c>
      <c r="F10" s="128" t="s">
        <v>15</v>
      </c>
      <c r="G10" s="128" t="s">
        <v>15</v>
      </c>
      <c r="H10" s="128" t="s">
        <v>15</v>
      </c>
      <c r="I10" s="129">
        <f t="shared" si="2"/>
        <v>0.12804878048780488</v>
      </c>
      <c r="J10" s="130">
        <f t="shared" si="2"/>
        <v>8.2014388489208639E-2</v>
      </c>
    </row>
    <row r="11" spans="1:10" ht="31.5" customHeight="1" x14ac:dyDescent="0.25">
      <c r="A11" s="314" t="s">
        <v>83</v>
      </c>
      <c r="B11" s="131" t="s">
        <v>12</v>
      </c>
      <c r="C11" s="462">
        <v>101</v>
      </c>
      <c r="D11" s="132">
        <v>69</v>
      </c>
      <c r="E11" s="464">
        <v>42</v>
      </c>
      <c r="F11" s="463" t="s">
        <v>13</v>
      </c>
      <c r="G11" s="463" t="s">
        <v>13</v>
      </c>
      <c r="H11" s="463" t="s">
        <v>13</v>
      </c>
      <c r="I11" s="133">
        <v>2</v>
      </c>
      <c r="J11" s="134">
        <f>SUM(C11:I11)</f>
        <v>214</v>
      </c>
    </row>
    <row r="12" spans="1:10" ht="31.5" customHeight="1" x14ac:dyDescent="0.25">
      <c r="A12" s="314"/>
      <c r="B12" s="127" t="s">
        <v>80</v>
      </c>
      <c r="C12" s="461">
        <f t="shared" si="2"/>
        <v>0.12438423645320197</v>
      </c>
      <c r="D12" s="128">
        <f t="shared" si="2"/>
        <v>0.29487179487179488</v>
      </c>
      <c r="E12" s="128">
        <f t="shared" si="2"/>
        <v>0.23333333333333334</v>
      </c>
      <c r="F12" s="128" t="s">
        <v>15</v>
      </c>
      <c r="G12" s="128" t="s">
        <v>15</v>
      </c>
      <c r="H12" s="128" t="s">
        <v>15</v>
      </c>
      <c r="I12" s="129">
        <f t="shared" si="2"/>
        <v>1.2195121951219513E-2</v>
      </c>
      <c r="J12" s="130">
        <f t="shared" si="2"/>
        <v>0.1539568345323741</v>
      </c>
    </row>
    <row r="13" spans="1:10" ht="31.5" customHeight="1" x14ac:dyDescent="0.25">
      <c r="A13" s="314" t="s">
        <v>84</v>
      </c>
      <c r="B13" s="131" t="s">
        <v>12</v>
      </c>
      <c r="C13" s="465">
        <v>113</v>
      </c>
      <c r="D13" s="135">
        <v>81</v>
      </c>
      <c r="E13" s="464">
        <v>83</v>
      </c>
      <c r="F13" s="463" t="s">
        <v>13</v>
      </c>
      <c r="G13" s="463" t="s">
        <v>13</v>
      </c>
      <c r="H13" s="463" t="s">
        <v>13</v>
      </c>
      <c r="I13" s="136">
        <v>42</v>
      </c>
      <c r="J13" s="137">
        <f>SUM(C13:I13)</f>
        <v>319</v>
      </c>
    </row>
    <row r="14" spans="1:10" ht="31.5" customHeight="1" x14ac:dyDescent="0.25">
      <c r="A14" s="314"/>
      <c r="B14" s="127" t="s">
        <v>80</v>
      </c>
      <c r="C14" s="461">
        <f t="shared" si="2"/>
        <v>0.13916256157635468</v>
      </c>
      <c r="D14" s="128">
        <f t="shared" si="2"/>
        <v>0.34615384615384615</v>
      </c>
      <c r="E14" s="128">
        <f t="shared" si="2"/>
        <v>0.46111111111111114</v>
      </c>
      <c r="F14" s="128" t="s">
        <v>15</v>
      </c>
      <c r="G14" s="128" t="s">
        <v>15</v>
      </c>
      <c r="H14" s="128" t="s">
        <v>15</v>
      </c>
      <c r="I14" s="129">
        <f t="shared" si="2"/>
        <v>0.25609756097560976</v>
      </c>
      <c r="J14" s="130">
        <f t="shared" si="2"/>
        <v>0.22949640287769785</v>
      </c>
    </row>
    <row r="15" spans="1:10" ht="31.5" customHeight="1" x14ac:dyDescent="0.25">
      <c r="A15" s="314" t="s">
        <v>85</v>
      </c>
      <c r="B15" s="131" t="s">
        <v>12</v>
      </c>
      <c r="C15" s="462">
        <v>14</v>
      </c>
      <c r="D15" s="132">
        <v>3</v>
      </c>
      <c r="E15" s="464">
        <v>0</v>
      </c>
      <c r="F15" s="463" t="s">
        <v>13</v>
      </c>
      <c r="G15" s="463" t="s">
        <v>13</v>
      </c>
      <c r="H15" s="463" t="s">
        <v>13</v>
      </c>
      <c r="I15" s="133">
        <v>112</v>
      </c>
      <c r="J15" s="134">
        <f>SUM(C15:I15)</f>
        <v>129</v>
      </c>
    </row>
    <row r="16" spans="1:10" ht="31.5" customHeight="1" x14ac:dyDescent="0.25">
      <c r="A16" s="314"/>
      <c r="B16" s="127" t="s">
        <v>80</v>
      </c>
      <c r="C16" s="461">
        <f t="shared" si="2"/>
        <v>1.7241379310344827E-2</v>
      </c>
      <c r="D16" s="128">
        <f t="shared" si="2"/>
        <v>1.282051282051282E-2</v>
      </c>
      <c r="E16" s="128">
        <f t="shared" si="2"/>
        <v>0</v>
      </c>
      <c r="F16" s="128" t="s">
        <v>15</v>
      </c>
      <c r="G16" s="128" t="s">
        <v>15</v>
      </c>
      <c r="H16" s="128" t="s">
        <v>15</v>
      </c>
      <c r="I16" s="129">
        <f t="shared" si="2"/>
        <v>0.68292682926829273</v>
      </c>
      <c r="J16" s="130">
        <f t="shared" si="2"/>
        <v>9.2805755395683448E-2</v>
      </c>
    </row>
    <row r="17" spans="1:10" ht="31.5" customHeight="1" x14ac:dyDescent="0.25">
      <c r="A17" s="314" t="s">
        <v>86</v>
      </c>
      <c r="B17" s="131" t="s">
        <v>12</v>
      </c>
      <c r="C17" s="462">
        <v>4</v>
      </c>
      <c r="D17" s="132">
        <v>7</v>
      </c>
      <c r="E17" s="464">
        <v>2</v>
      </c>
      <c r="F17" s="463" t="s">
        <v>13</v>
      </c>
      <c r="G17" s="463" t="s">
        <v>13</v>
      </c>
      <c r="H17" s="463" t="s">
        <v>13</v>
      </c>
      <c r="I17" s="133">
        <v>8</v>
      </c>
      <c r="J17" s="134">
        <f>SUM(C17:I17)</f>
        <v>21</v>
      </c>
    </row>
    <row r="18" spans="1:10" ht="31.5" customHeight="1" x14ac:dyDescent="0.25">
      <c r="A18" s="314"/>
      <c r="B18" s="127" t="s">
        <v>80</v>
      </c>
      <c r="C18" s="461">
        <f t="shared" si="2"/>
        <v>4.9261083743842365E-3</v>
      </c>
      <c r="D18" s="128">
        <f t="shared" si="2"/>
        <v>2.9914529914529916E-2</v>
      </c>
      <c r="E18" s="128">
        <f t="shared" si="2"/>
        <v>1.1111111111111112E-2</v>
      </c>
      <c r="F18" s="128" t="s">
        <v>15</v>
      </c>
      <c r="G18" s="128" t="s">
        <v>15</v>
      </c>
      <c r="H18" s="128" t="s">
        <v>15</v>
      </c>
      <c r="I18" s="129">
        <f t="shared" si="2"/>
        <v>4.878048780487805E-2</v>
      </c>
      <c r="J18" s="130">
        <f t="shared" si="2"/>
        <v>1.5107913669064749E-2</v>
      </c>
    </row>
    <row r="19" spans="1:10" ht="31.5" customHeight="1" x14ac:dyDescent="0.25">
      <c r="A19" s="314" t="s">
        <v>87</v>
      </c>
      <c r="B19" s="131" t="s">
        <v>12</v>
      </c>
      <c r="C19" s="462">
        <v>0</v>
      </c>
      <c r="D19" s="132">
        <v>0</v>
      </c>
      <c r="E19" s="464">
        <v>0</v>
      </c>
      <c r="F19" s="463" t="s">
        <v>13</v>
      </c>
      <c r="G19" s="463" t="s">
        <v>13</v>
      </c>
      <c r="H19" s="463" t="s">
        <v>13</v>
      </c>
      <c r="I19" s="133">
        <v>0</v>
      </c>
      <c r="J19" s="134">
        <f>SUM(C19:I19)</f>
        <v>0</v>
      </c>
    </row>
    <row r="20" spans="1:10" ht="31.5" customHeight="1" x14ac:dyDescent="0.25">
      <c r="A20" s="314"/>
      <c r="B20" s="127" t="s">
        <v>80</v>
      </c>
      <c r="C20" s="461">
        <f t="shared" si="2"/>
        <v>0</v>
      </c>
      <c r="D20" s="128">
        <f t="shared" si="2"/>
        <v>0</v>
      </c>
      <c r="E20" s="128">
        <f t="shared" si="2"/>
        <v>0</v>
      </c>
      <c r="F20" s="128" t="s">
        <v>15</v>
      </c>
      <c r="G20" s="128" t="s">
        <v>15</v>
      </c>
      <c r="H20" s="128" t="s">
        <v>15</v>
      </c>
      <c r="I20" s="129">
        <f t="shared" si="2"/>
        <v>0</v>
      </c>
      <c r="J20" s="130">
        <f t="shared" si="2"/>
        <v>0</v>
      </c>
    </row>
    <row r="21" spans="1:10" ht="31.5" customHeight="1" x14ac:dyDescent="0.25">
      <c r="A21" s="314" t="s">
        <v>88</v>
      </c>
      <c r="B21" s="131" t="s">
        <v>12</v>
      </c>
      <c r="C21" s="462">
        <v>4</v>
      </c>
      <c r="D21" s="132">
        <v>15</v>
      </c>
      <c r="E21" s="464">
        <v>0</v>
      </c>
      <c r="F21" s="463" t="s">
        <v>13</v>
      </c>
      <c r="G21" s="463" t="s">
        <v>13</v>
      </c>
      <c r="H21" s="463" t="s">
        <v>13</v>
      </c>
      <c r="I21" s="133">
        <v>8</v>
      </c>
      <c r="J21" s="134">
        <f>SUM(C21:I21)</f>
        <v>27</v>
      </c>
    </row>
    <row r="22" spans="1:10" ht="31.5" customHeight="1" x14ac:dyDescent="0.25">
      <c r="A22" s="314"/>
      <c r="B22" s="127" t="s">
        <v>80</v>
      </c>
      <c r="C22" s="461">
        <f t="shared" si="2"/>
        <v>4.9261083743842365E-3</v>
      </c>
      <c r="D22" s="128">
        <f t="shared" si="2"/>
        <v>6.4102564102564097E-2</v>
      </c>
      <c r="E22" s="128">
        <f t="shared" si="2"/>
        <v>0</v>
      </c>
      <c r="F22" s="128" t="s">
        <v>15</v>
      </c>
      <c r="G22" s="128" t="s">
        <v>15</v>
      </c>
      <c r="H22" s="128" t="s">
        <v>15</v>
      </c>
      <c r="I22" s="129">
        <f t="shared" si="2"/>
        <v>4.878048780487805E-2</v>
      </c>
      <c r="J22" s="130">
        <f t="shared" si="2"/>
        <v>1.9424460431654675E-2</v>
      </c>
    </row>
    <row r="23" spans="1:10" ht="31.5" customHeight="1" x14ac:dyDescent="0.25">
      <c r="A23" s="314" t="s">
        <v>89</v>
      </c>
      <c r="B23" s="131" t="s">
        <v>12</v>
      </c>
      <c r="C23" s="462">
        <v>1</v>
      </c>
      <c r="D23" s="132">
        <v>5</v>
      </c>
      <c r="E23" s="464">
        <v>1</v>
      </c>
      <c r="F23" s="463" t="s">
        <v>13</v>
      </c>
      <c r="G23" s="463" t="s">
        <v>13</v>
      </c>
      <c r="H23" s="463" t="s">
        <v>13</v>
      </c>
      <c r="I23" s="133">
        <v>1</v>
      </c>
      <c r="J23" s="134">
        <f>SUM(C23:I23)</f>
        <v>8</v>
      </c>
    </row>
    <row r="24" spans="1:10" ht="31.5" customHeight="1" x14ac:dyDescent="0.25">
      <c r="A24" s="314"/>
      <c r="B24" s="127" t="s">
        <v>80</v>
      </c>
      <c r="C24" s="461">
        <f t="shared" si="2"/>
        <v>1.2315270935960591E-3</v>
      </c>
      <c r="D24" s="128">
        <f t="shared" si="2"/>
        <v>2.1367521367521368E-2</v>
      </c>
      <c r="E24" s="128">
        <f t="shared" si="2"/>
        <v>5.5555555555555558E-3</v>
      </c>
      <c r="F24" s="128" t="s">
        <v>15</v>
      </c>
      <c r="G24" s="128" t="s">
        <v>15</v>
      </c>
      <c r="H24" s="128" t="s">
        <v>15</v>
      </c>
      <c r="I24" s="129">
        <f t="shared" si="2"/>
        <v>6.0975609756097563E-3</v>
      </c>
      <c r="J24" s="130">
        <f t="shared" si="2"/>
        <v>5.7553956834532375E-3</v>
      </c>
    </row>
    <row r="25" spans="1:10" ht="31.5" customHeight="1" x14ac:dyDescent="0.25">
      <c r="A25" s="314" t="s">
        <v>90</v>
      </c>
      <c r="B25" s="131" t="s">
        <v>12</v>
      </c>
      <c r="C25" s="462">
        <v>1</v>
      </c>
      <c r="D25" s="132">
        <v>44</v>
      </c>
      <c r="E25" s="464">
        <v>108</v>
      </c>
      <c r="F25" s="463" t="s">
        <v>13</v>
      </c>
      <c r="G25" s="463" t="s">
        <v>13</v>
      </c>
      <c r="H25" s="463" t="s">
        <v>13</v>
      </c>
      <c r="I25" s="133">
        <v>17</v>
      </c>
      <c r="J25" s="134">
        <f>SUM(C25:I25)</f>
        <v>170</v>
      </c>
    </row>
    <row r="26" spans="1:10" ht="31.5" customHeight="1" x14ac:dyDescent="0.25">
      <c r="A26" s="314"/>
      <c r="B26" s="127" t="s">
        <v>80</v>
      </c>
      <c r="C26" s="461">
        <f t="shared" ref="C26:J38" si="3">C25/C$42</f>
        <v>1.2315270935960591E-3</v>
      </c>
      <c r="D26" s="128">
        <f t="shared" si="3"/>
        <v>0.18803418803418803</v>
      </c>
      <c r="E26" s="128">
        <f t="shared" si="3"/>
        <v>0.6</v>
      </c>
      <c r="F26" s="128" t="s">
        <v>15</v>
      </c>
      <c r="G26" s="128" t="s">
        <v>15</v>
      </c>
      <c r="H26" s="128" t="s">
        <v>15</v>
      </c>
      <c r="I26" s="129">
        <f t="shared" si="3"/>
        <v>0.10365853658536585</v>
      </c>
      <c r="J26" s="130">
        <f t="shared" si="3"/>
        <v>0.1223021582733813</v>
      </c>
    </row>
    <row r="27" spans="1:10" ht="31.5" customHeight="1" x14ac:dyDescent="0.25">
      <c r="A27" s="314" t="s">
        <v>91</v>
      </c>
      <c r="B27" s="131" t="s">
        <v>12</v>
      </c>
      <c r="C27" s="465">
        <v>241</v>
      </c>
      <c r="D27" s="135">
        <v>119</v>
      </c>
      <c r="E27" s="464">
        <v>108</v>
      </c>
      <c r="F27" s="463" t="s">
        <v>13</v>
      </c>
      <c r="G27" s="463" t="s">
        <v>13</v>
      </c>
      <c r="H27" s="463" t="s">
        <v>13</v>
      </c>
      <c r="I27" s="136">
        <v>131</v>
      </c>
      <c r="J27" s="137">
        <f>SUM(C27:I27)</f>
        <v>599</v>
      </c>
    </row>
    <row r="28" spans="1:10" ht="31.5" customHeight="1" x14ac:dyDescent="0.25">
      <c r="A28" s="314"/>
      <c r="B28" s="127" t="s">
        <v>80</v>
      </c>
      <c r="C28" s="461">
        <f t="shared" si="3"/>
        <v>0.29679802955665024</v>
      </c>
      <c r="D28" s="128">
        <f t="shared" si="3"/>
        <v>0.50854700854700852</v>
      </c>
      <c r="E28" s="128">
        <f t="shared" si="3"/>
        <v>0.6</v>
      </c>
      <c r="F28" s="128" t="s">
        <v>15</v>
      </c>
      <c r="G28" s="128" t="s">
        <v>15</v>
      </c>
      <c r="H28" s="128" t="s">
        <v>15</v>
      </c>
      <c r="I28" s="129">
        <f t="shared" si="3"/>
        <v>0.79878048780487809</v>
      </c>
      <c r="J28" s="130">
        <f t="shared" si="3"/>
        <v>0.43093525179856113</v>
      </c>
    </row>
    <row r="29" spans="1:10" ht="31.5" customHeight="1" x14ac:dyDescent="0.25">
      <c r="A29" s="314" t="s">
        <v>92</v>
      </c>
      <c r="B29" s="131" t="s">
        <v>12</v>
      </c>
      <c r="C29" s="462">
        <v>51</v>
      </c>
      <c r="D29" s="132">
        <v>63</v>
      </c>
      <c r="E29" s="464">
        <v>44</v>
      </c>
      <c r="F29" s="463" t="s">
        <v>13</v>
      </c>
      <c r="G29" s="463" t="s">
        <v>13</v>
      </c>
      <c r="H29" s="463" t="s">
        <v>13</v>
      </c>
      <c r="I29" s="133">
        <v>22</v>
      </c>
      <c r="J29" s="134">
        <f>SUM(C29:I29)</f>
        <v>180</v>
      </c>
    </row>
    <row r="30" spans="1:10" ht="31.5" customHeight="1" x14ac:dyDescent="0.25">
      <c r="A30" s="314"/>
      <c r="B30" s="127" t="s">
        <v>80</v>
      </c>
      <c r="C30" s="461">
        <f t="shared" si="3"/>
        <v>6.2807881773399021E-2</v>
      </c>
      <c r="D30" s="128">
        <f t="shared" si="3"/>
        <v>0.26923076923076922</v>
      </c>
      <c r="E30" s="128">
        <f t="shared" si="3"/>
        <v>0.24444444444444444</v>
      </c>
      <c r="F30" s="128" t="s">
        <v>15</v>
      </c>
      <c r="G30" s="128" t="s">
        <v>15</v>
      </c>
      <c r="H30" s="128" t="s">
        <v>15</v>
      </c>
      <c r="I30" s="129">
        <f t="shared" si="3"/>
        <v>0.13414634146341464</v>
      </c>
      <c r="J30" s="130">
        <f t="shared" si="3"/>
        <v>0.12949640287769784</v>
      </c>
    </row>
    <row r="31" spans="1:10" ht="31.5" customHeight="1" x14ac:dyDescent="0.25">
      <c r="A31" s="314" t="s">
        <v>93</v>
      </c>
      <c r="B31" s="131" t="s">
        <v>12</v>
      </c>
      <c r="C31" s="462">
        <v>44</v>
      </c>
      <c r="D31" s="132">
        <v>20</v>
      </c>
      <c r="E31" s="464">
        <v>9</v>
      </c>
      <c r="F31" s="463" t="s">
        <v>13</v>
      </c>
      <c r="G31" s="463" t="s">
        <v>13</v>
      </c>
      <c r="H31" s="463" t="s">
        <v>13</v>
      </c>
      <c r="I31" s="133">
        <v>9</v>
      </c>
      <c r="J31" s="134">
        <f>SUM(C31:I31)</f>
        <v>82</v>
      </c>
    </row>
    <row r="32" spans="1:10" ht="31.5" customHeight="1" x14ac:dyDescent="0.25">
      <c r="A32" s="314"/>
      <c r="B32" s="127" t="s">
        <v>80</v>
      </c>
      <c r="C32" s="461">
        <f t="shared" si="3"/>
        <v>5.4187192118226604E-2</v>
      </c>
      <c r="D32" s="128">
        <f t="shared" si="3"/>
        <v>8.5470085470085472E-2</v>
      </c>
      <c r="E32" s="128">
        <f t="shared" si="3"/>
        <v>0.05</v>
      </c>
      <c r="F32" s="128" t="s">
        <v>15</v>
      </c>
      <c r="G32" s="128" t="s">
        <v>15</v>
      </c>
      <c r="H32" s="128" t="s">
        <v>15</v>
      </c>
      <c r="I32" s="129">
        <f t="shared" si="3"/>
        <v>5.4878048780487805E-2</v>
      </c>
      <c r="J32" s="130">
        <f t="shared" si="3"/>
        <v>5.8992805755395686E-2</v>
      </c>
    </row>
    <row r="33" spans="1:10" ht="31.5" customHeight="1" x14ac:dyDescent="0.25">
      <c r="A33" s="314" t="s">
        <v>94</v>
      </c>
      <c r="B33" s="131" t="s">
        <v>12</v>
      </c>
      <c r="C33" s="462">
        <v>1</v>
      </c>
      <c r="D33" s="132">
        <v>26</v>
      </c>
      <c r="E33" s="464">
        <v>15</v>
      </c>
      <c r="F33" s="463" t="s">
        <v>13</v>
      </c>
      <c r="G33" s="463" t="s">
        <v>13</v>
      </c>
      <c r="H33" s="463" t="s">
        <v>13</v>
      </c>
      <c r="I33" s="133">
        <v>13</v>
      </c>
      <c r="J33" s="134">
        <f>SUM(C33:I33)</f>
        <v>55</v>
      </c>
    </row>
    <row r="34" spans="1:10" ht="31.5" customHeight="1" x14ac:dyDescent="0.25">
      <c r="A34" s="314"/>
      <c r="B34" s="127" t="s">
        <v>80</v>
      </c>
      <c r="C34" s="461">
        <f t="shared" si="3"/>
        <v>1.2315270935960591E-3</v>
      </c>
      <c r="D34" s="128">
        <f t="shared" si="3"/>
        <v>0.1111111111111111</v>
      </c>
      <c r="E34" s="128">
        <f t="shared" si="3"/>
        <v>8.3333333333333329E-2</v>
      </c>
      <c r="F34" s="128" t="s">
        <v>15</v>
      </c>
      <c r="G34" s="128" t="s">
        <v>15</v>
      </c>
      <c r="H34" s="128" t="s">
        <v>15</v>
      </c>
      <c r="I34" s="129">
        <f t="shared" si="3"/>
        <v>7.926829268292683E-2</v>
      </c>
      <c r="J34" s="130">
        <f t="shared" si="3"/>
        <v>3.9568345323741004E-2</v>
      </c>
    </row>
    <row r="35" spans="1:10" ht="31.5" customHeight="1" x14ac:dyDescent="0.25">
      <c r="A35" s="314" t="s">
        <v>95</v>
      </c>
      <c r="B35" s="131" t="s">
        <v>12</v>
      </c>
      <c r="C35" s="462">
        <v>0</v>
      </c>
      <c r="D35" s="132">
        <v>3</v>
      </c>
      <c r="E35" s="464">
        <v>2</v>
      </c>
      <c r="F35" s="463" t="s">
        <v>13</v>
      </c>
      <c r="G35" s="463" t="s">
        <v>13</v>
      </c>
      <c r="H35" s="463" t="s">
        <v>13</v>
      </c>
      <c r="I35" s="133">
        <v>0</v>
      </c>
      <c r="J35" s="134">
        <f>SUM(C35:I35)</f>
        <v>5</v>
      </c>
    </row>
    <row r="36" spans="1:10" ht="31.5" customHeight="1" x14ac:dyDescent="0.25">
      <c r="A36" s="314"/>
      <c r="B36" s="127" t="s">
        <v>80</v>
      </c>
      <c r="C36" s="461">
        <f t="shared" si="3"/>
        <v>0</v>
      </c>
      <c r="D36" s="128">
        <f t="shared" si="3"/>
        <v>1.282051282051282E-2</v>
      </c>
      <c r="E36" s="128">
        <f t="shared" si="3"/>
        <v>1.1111111111111112E-2</v>
      </c>
      <c r="F36" s="128" t="s">
        <v>15</v>
      </c>
      <c r="G36" s="128" t="s">
        <v>15</v>
      </c>
      <c r="H36" s="128" t="s">
        <v>15</v>
      </c>
      <c r="I36" s="129">
        <f t="shared" si="3"/>
        <v>0</v>
      </c>
      <c r="J36" s="130">
        <f t="shared" si="3"/>
        <v>3.5971223021582736E-3</v>
      </c>
    </row>
    <row r="37" spans="1:10" ht="31.5" customHeight="1" x14ac:dyDescent="0.25">
      <c r="A37" s="314" t="s">
        <v>96</v>
      </c>
      <c r="B37" s="131" t="s">
        <v>12</v>
      </c>
      <c r="C37" s="462">
        <v>0</v>
      </c>
      <c r="D37" s="132">
        <v>4</v>
      </c>
      <c r="E37" s="464">
        <v>8</v>
      </c>
      <c r="F37" s="463" t="s">
        <v>13</v>
      </c>
      <c r="G37" s="463" t="s">
        <v>13</v>
      </c>
      <c r="H37" s="463" t="s">
        <v>13</v>
      </c>
      <c r="I37" s="133">
        <v>3</v>
      </c>
      <c r="J37" s="134">
        <f>SUM(C37:I37)</f>
        <v>15</v>
      </c>
    </row>
    <row r="38" spans="1:10" ht="31.5" customHeight="1" x14ac:dyDescent="0.25">
      <c r="A38" s="314"/>
      <c r="B38" s="127" t="s">
        <v>80</v>
      </c>
      <c r="C38" s="461">
        <f t="shared" si="3"/>
        <v>0</v>
      </c>
      <c r="D38" s="128">
        <f t="shared" si="3"/>
        <v>1.7094017094017096E-2</v>
      </c>
      <c r="E38" s="128">
        <f t="shared" si="3"/>
        <v>4.4444444444444446E-2</v>
      </c>
      <c r="F38" s="128" t="s">
        <v>15</v>
      </c>
      <c r="G38" s="128" t="s">
        <v>15</v>
      </c>
      <c r="H38" s="128" t="s">
        <v>15</v>
      </c>
      <c r="I38" s="129">
        <f t="shared" si="3"/>
        <v>1.8292682926829267E-2</v>
      </c>
      <c r="J38" s="130">
        <f t="shared" si="3"/>
        <v>1.0791366906474821E-2</v>
      </c>
    </row>
    <row r="39" spans="1:10" ht="31.5" customHeight="1" x14ac:dyDescent="0.25">
      <c r="A39" s="314" t="s">
        <v>154</v>
      </c>
      <c r="B39" s="131" t="s">
        <v>12</v>
      </c>
      <c r="C39" s="462">
        <v>3</v>
      </c>
      <c r="D39" s="132">
        <v>52</v>
      </c>
      <c r="E39" s="464">
        <v>2</v>
      </c>
      <c r="F39" s="463" t="s">
        <v>13</v>
      </c>
      <c r="G39" s="463" t="s">
        <v>13</v>
      </c>
      <c r="H39" s="463" t="s">
        <v>13</v>
      </c>
      <c r="I39" s="133">
        <v>3</v>
      </c>
      <c r="J39" s="134">
        <f>SUM(C39:I39)</f>
        <v>60</v>
      </c>
    </row>
    <row r="40" spans="1:10" ht="31.5" customHeight="1" thickBot="1" x14ac:dyDescent="0.3">
      <c r="A40" s="310"/>
      <c r="B40" s="138" t="s">
        <v>80</v>
      </c>
      <c r="C40" s="466">
        <f t="shared" ref="C40:J40" si="4">C39/C$42</f>
        <v>3.6945812807881772E-3</v>
      </c>
      <c r="D40" s="139">
        <f t="shared" si="4"/>
        <v>0.22222222222222221</v>
      </c>
      <c r="E40" s="139">
        <f t="shared" si="4"/>
        <v>1.1111111111111112E-2</v>
      </c>
      <c r="F40" s="139" t="s">
        <v>15</v>
      </c>
      <c r="G40" s="139" t="s">
        <v>15</v>
      </c>
      <c r="H40" s="139" t="s">
        <v>15</v>
      </c>
      <c r="I40" s="141">
        <f t="shared" si="4"/>
        <v>1.8292682926829267E-2</v>
      </c>
      <c r="J40" s="142">
        <f t="shared" si="4"/>
        <v>4.3165467625899283E-2</v>
      </c>
    </row>
    <row r="41" spans="1:10" ht="31.5" customHeight="1" thickBot="1" x14ac:dyDescent="0.3">
      <c r="A41" s="83"/>
      <c r="B41" s="143"/>
      <c r="C41" s="144"/>
      <c r="D41" s="144"/>
      <c r="E41" s="144"/>
      <c r="F41" s="144"/>
      <c r="G41" s="144"/>
      <c r="H41" s="144"/>
      <c r="I41" s="144"/>
      <c r="J41" s="144"/>
    </row>
    <row r="42" spans="1:10" ht="60.75" customHeight="1" thickBot="1" x14ac:dyDescent="0.3">
      <c r="A42" s="243" t="s">
        <v>97</v>
      </c>
      <c r="B42" s="145" t="s">
        <v>12</v>
      </c>
      <c r="C42" s="146">
        <v>812</v>
      </c>
      <c r="D42" s="146">
        <v>234</v>
      </c>
      <c r="E42" s="146">
        <v>180</v>
      </c>
      <c r="F42" s="146" t="s">
        <v>13</v>
      </c>
      <c r="G42" s="146" t="s">
        <v>13</v>
      </c>
      <c r="H42" s="146" t="s">
        <v>13</v>
      </c>
      <c r="I42" s="147">
        <v>164</v>
      </c>
      <c r="J42" s="148">
        <f>SUM(C42:I42)</f>
        <v>1390</v>
      </c>
    </row>
    <row r="43" spans="1:10" ht="16.5" customHeight="1" thickBot="1" x14ac:dyDescent="0.3">
      <c r="A43" s="149"/>
      <c r="B43" s="150"/>
      <c r="C43" s="151"/>
      <c r="D43" s="151"/>
      <c r="E43" s="151"/>
      <c r="F43" s="151"/>
      <c r="G43" s="151"/>
      <c r="H43" s="151"/>
      <c r="I43" s="151"/>
      <c r="J43" s="151"/>
    </row>
    <row r="44" spans="1:10" ht="39" customHeight="1" thickBot="1" x14ac:dyDescent="0.3">
      <c r="A44" s="152" t="s">
        <v>29</v>
      </c>
      <c r="B44" s="7" t="s">
        <v>12</v>
      </c>
      <c r="C44" s="105">
        <f>+C45-C42</f>
        <v>1216</v>
      </c>
      <c r="D44" s="56">
        <f t="shared" ref="D44:I44" si="5">+D45-D42</f>
        <v>4121</v>
      </c>
      <c r="E44" s="56">
        <v>255</v>
      </c>
      <c r="F44" s="56">
        <v>257</v>
      </c>
      <c r="G44" s="56" t="s">
        <v>13</v>
      </c>
      <c r="H44" s="56">
        <v>388</v>
      </c>
      <c r="I44" s="56">
        <f t="shared" si="5"/>
        <v>139</v>
      </c>
      <c r="J44" s="56">
        <f t="shared" ref="J44" si="6">J45-J42</f>
        <v>6121</v>
      </c>
    </row>
    <row r="45" spans="1:10" ht="39" customHeight="1" thickBot="1" x14ac:dyDescent="0.3">
      <c r="A45" s="241" t="s">
        <v>30</v>
      </c>
      <c r="B45" s="153" t="s">
        <v>12</v>
      </c>
      <c r="C45" s="154">
        <v>2028</v>
      </c>
      <c r="D45" s="269">
        <v>4355</v>
      </c>
      <c r="E45" s="269">
        <v>180</v>
      </c>
      <c r="F45" s="269">
        <v>257</v>
      </c>
      <c r="G45" s="269" t="s">
        <v>13</v>
      </c>
      <c r="H45" s="269">
        <v>388</v>
      </c>
      <c r="I45" s="270">
        <v>303</v>
      </c>
      <c r="J45" s="269">
        <f>SUM(C45:I45)</f>
        <v>7511</v>
      </c>
    </row>
    <row r="46" spans="1:10" ht="39" customHeight="1" thickBot="1" x14ac:dyDescent="0.3">
      <c r="A46" s="155"/>
      <c r="B46" s="23"/>
      <c r="C46" s="37"/>
      <c r="D46" s="37"/>
      <c r="E46" s="37"/>
      <c r="F46" s="37"/>
      <c r="G46" s="37"/>
      <c r="H46" s="37"/>
      <c r="I46" s="37"/>
      <c r="J46" s="37"/>
    </row>
    <row r="47" spans="1:10" ht="35.25" customHeight="1" x14ac:dyDescent="0.25">
      <c r="A47" s="271" t="s">
        <v>31</v>
      </c>
      <c r="B47" s="272"/>
      <c r="C47" s="38"/>
      <c r="D47" s="39"/>
      <c r="E47" s="39"/>
      <c r="F47" s="39"/>
      <c r="G47" s="39"/>
      <c r="H47" s="39"/>
      <c r="I47" s="39"/>
      <c r="J47" s="40"/>
    </row>
    <row r="48" spans="1:10" ht="35.25" customHeight="1" x14ac:dyDescent="0.25">
      <c r="A48" s="277" t="s">
        <v>32</v>
      </c>
      <c r="B48" s="369"/>
      <c r="C48" s="156">
        <v>2</v>
      </c>
      <c r="D48" s="42">
        <v>3</v>
      </c>
      <c r="E48" s="157">
        <v>1</v>
      </c>
      <c r="F48" s="42">
        <v>0</v>
      </c>
      <c r="G48" s="42">
        <v>0</v>
      </c>
      <c r="H48" s="42">
        <v>0</v>
      </c>
      <c r="I48" s="42">
        <v>2</v>
      </c>
      <c r="J48" s="43">
        <f>SUM(C48:I48)</f>
        <v>8</v>
      </c>
    </row>
    <row r="49" spans="1:10" ht="35.25" customHeight="1" thickBot="1" x14ac:dyDescent="0.3">
      <c r="A49" s="279" t="s">
        <v>33</v>
      </c>
      <c r="B49" s="367"/>
      <c r="C49" s="158">
        <v>3</v>
      </c>
      <c r="D49" s="45">
        <v>10</v>
      </c>
      <c r="E49" s="45">
        <v>1</v>
      </c>
      <c r="F49" s="45">
        <v>1</v>
      </c>
      <c r="G49" s="45">
        <v>0</v>
      </c>
      <c r="H49" s="45">
        <v>1</v>
      </c>
      <c r="I49" s="46">
        <v>3</v>
      </c>
      <c r="J49" s="47">
        <f>SUM(C49:I49)</f>
        <v>19</v>
      </c>
    </row>
    <row r="50" spans="1:10" ht="21.75" customHeight="1" x14ac:dyDescent="0.25">
      <c r="A50" s="48" t="s">
        <v>34</v>
      </c>
      <c r="B50" s="104"/>
      <c r="C50" s="48"/>
      <c r="D50" s="48"/>
      <c r="E50" s="48"/>
      <c r="F50" s="48"/>
      <c r="G50" s="48"/>
      <c r="H50" s="48"/>
      <c r="I50" s="48"/>
      <c r="J50" s="48"/>
    </row>
    <row r="51" spans="1:10" x14ac:dyDescent="0.25">
      <c r="A51" s="48"/>
      <c r="B51" s="48"/>
      <c r="C51" s="48"/>
      <c r="D51" s="48"/>
      <c r="E51" s="48"/>
      <c r="F51" s="48"/>
      <c r="G51" s="48"/>
      <c r="H51" s="48"/>
      <c r="I51" s="48"/>
      <c r="J51" s="48"/>
    </row>
    <row r="52" spans="1:10" ht="69" customHeight="1" x14ac:dyDescent="0.25">
      <c r="A52" s="368" t="s">
        <v>98</v>
      </c>
      <c r="B52" s="368"/>
      <c r="C52" s="368"/>
      <c r="D52" s="368"/>
      <c r="E52" s="368"/>
      <c r="F52" s="368"/>
      <c r="G52" s="368"/>
      <c r="H52" s="368"/>
      <c r="I52" s="368"/>
      <c r="J52" s="368"/>
    </row>
    <row r="53" spans="1:10" ht="51" customHeight="1" x14ac:dyDescent="0.25">
      <c r="A53" s="281" t="s">
        <v>155</v>
      </c>
      <c r="B53" s="281"/>
      <c r="C53" s="281"/>
      <c r="D53" s="281"/>
      <c r="E53" s="281"/>
      <c r="F53" s="281"/>
      <c r="G53" s="281"/>
      <c r="H53" s="281"/>
      <c r="I53" s="281"/>
      <c r="J53" s="281"/>
    </row>
  </sheetData>
  <mergeCells count="27">
    <mergeCell ref="A49:B49"/>
    <mergeCell ref="A52:J52"/>
    <mergeCell ref="A53:J53"/>
    <mergeCell ref="A33:A34"/>
    <mergeCell ref="A35:A36"/>
    <mergeCell ref="A37:A38"/>
    <mergeCell ref="A39:A40"/>
    <mergeCell ref="A47:B47"/>
    <mergeCell ref="A48:B48"/>
    <mergeCell ref="A21:A22"/>
    <mergeCell ref="A23:A24"/>
    <mergeCell ref="A25:A26"/>
    <mergeCell ref="A27:A28"/>
    <mergeCell ref="A29:A30"/>
    <mergeCell ref="A31:A32"/>
    <mergeCell ref="A9:A10"/>
    <mergeCell ref="A11:A12"/>
    <mergeCell ref="A13:A14"/>
    <mergeCell ref="A15:A16"/>
    <mergeCell ref="A17:A18"/>
    <mergeCell ref="A19:A20"/>
    <mergeCell ref="A1:J1"/>
    <mergeCell ref="A2:J2"/>
    <mergeCell ref="A3:B4"/>
    <mergeCell ref="C3:J3"/>
    <mergeCell ref="A5:A6"/>
    <mergeCell ref="A7:A8"/>
  </mergeCells>
  <printOptions horizontalCentered="1" verticalCentered="1"/>
  <pageMargins left="0.70866141732283472" right="0.70866141732283472" top="0.74803149606299213" bottom="0.74803149606299213" header="0.31496062992125984" footer="0.31496062992125984"/>
  <pageSetup paperSize="8" scale="37" orientation="portrait" r:id="rId1"/>
  <headerFooter>
    <oddFooter>&amp;L&amp;F&amp;C&amp;A&amp;R&amp;P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68A16-C24C-4ACF-8292-EC4685666F01}">
  <sheetPr>
    <tabColor rgb="FF00FF00"/>
    <pageSetUpPr fitToPage="1"/>
  </sheetPr>
  <dimension ref="A1:J17"/>
  <sheetViews>
    <sheetView zoomScale="68" zoomScaleNormal="68" workbookViewId="0">
      <selection activeCell="N21" sqref="N21"/>
    </sheetView>
  </sheetViews>
  <sheetFormatPr baseColWidth="10" defaultRowHeight="15" x14ac:dyDescent="0.25"/>
  <cols>
    <col min="1" max="1" width="34.28515625" customWidth="1"/>
    <col min="2" max="2" width="10.5703125" customWidth="1"/>
    <col min="3" max="4" width="23" customWidth="1"/>
    <col min="5" max="5" width="27.5703125" customWidth="1"/>
    <col min="6" max="10" width="23" customWidth="1"/>
  </cols>
  <sheetData>
    <row r="1" spans="1:10" ht="46.5" customHeight="1" x14ac:dyDescent="0.25">
      <c r="A1" s="282" t="s">
        <v>99</v>
      </c>
      <c r="B1" s="282"/>
      <c r="C1" s="282"/>
      <c r="D1" s="282"/>
      <c r="E1" s="282"/>
      <c r="F1" s="282"/>
      <c r="G1" s="282"/>
      <c r="H1" s="282"/>
      <c r="I1" s="282"/>
      <c r="J1" s="282"/>
    </row>
    <row r="2" spans="1:10" ht="46.5" customHeight="1" thickBot="1" x14ac:dyDescent="0.3">
      <c r="A2" s="282" t="s">
        <v>141</v>
      </c>
      <c r="B2" s="282"/>
      <c r="C2" s="283"/>
      <c r="D2" s="283"/>
      <c r="E2" s="283"/>
      <c r="F2" s="283"/>
      <c r="G2" s="283"/>
      <c r="H2" s="283"/>
      <c r="I2" s="283"/>
      <c r="J2" s="283"/>
    </row>
    <row r="3" spans="1:10" ht="51.75" customHeight="1" thickBot="1" x14ac:dyDescent="0.3">
      <c r="A3" s="284" t="s">
        <v>100</v>
      </c>
      <c r="B3" s="285"/>
      <c r="C3" s="273" t="s">
        <v>2</v>
      </c>
      <c r="D3" s="273"/>
      <c r="E3" s="273"/>
      <c r="F3" s="273"/>
      <c r="G3" s="273"/>
      <c r="H3" s="273"/>
      <c r="I3" s="273"/>
      <c r="J3" s="274"/>
    </row>
    <row r="4" spans="1:10" ht="48" customHeight="1" thickBot="1" x14ac:dyDescent="0.3">
      <c r="A4" s="286"/>
      <c r="B4" s="287"/>
      <c r="C4" s="159" t="s">
        <v>3</v>
      </c>
      <c r="D4" s="160" t="s">
        <v>4</v>
      </c>
      <c r="E4" s="161" t="s">
        <v>5</v>
      </c>
      <c r="F4" s="161" t="s">
        <v>6</v>
      </c>
      <c r="G4" s="161" t="s">
        <v>7</v>
      </c>
      <c r="H4" s="161" t="s">
        <v>8</v>
      </c>
      <c r="I4" s="162" t="s">
        <v>9</v>
      </c>
      <c r="J4" s="163" t="s">
        <v>10</v>
      </c>
    </row>
    <row r="5" spans="1:10" ht="25.5" customHeight="1" x14ac:dyDescent="0.25">
      <c r="A5" s="288" t="s">
        <v>101</v>
      </c>
      <c r="B5" s="7" t="s">
        <v>12</v>
      </c>
      <c r="C5" s="164">
        <v>4</v>
      </c>
      <c r="D5" s="165" t="s">
        <v>13</v>
      </c>
      <c r="E5" s="165">
        <v>0</v>
      </c>
      <c r="F5" s="165">
        <v>0</v>
      </c>
      <c r="G5" s="165" t="s">
        <v>13</v>
      </c>
      <c r="H5" s="165">
        <v>0</v>
      </c>
      <c r="I5" s="166">
        <v>5</v>
      </c>
      <c r="J5" s="167">
        <f>SUM(C5:I5)</f>
        <v>9</v>
      </c>
    </row>
    <row r="6" spans="1:10" ht="25.5" customHeight="1" x14ac:dyDescent="0.25">
      <c r="A6" s="289"/>
      <c r="B6" s="10" t="s">
        <v>14</v>
      </c>
      <c r="C6" s="112">
        <f>C5/C$9</f>
        <v>1</v>
      </c>
      <c r="D6" s="168" t="s">
        <v>15</v>
      </c>
      <c r="E6" s="168" t="s">
        <v>15</v>
      </c>
      <c r="F6" s="168" t="s">
        <v>15</v>
      </c>
      <c r="G6" s="168" t="s">
        <v>15</v>
      </c>
      <c r="H6" s="113">
        <f>H5/H$9</f>
        <v>0</v>
      </c>
      <c r="I6" s="113">
        <f>I5/I$9</f>
        <v>0.2</v>
      </c>
      <c r="J6" s="169">
        <f>J5/J$9</f>
        <v>0.26470588235294118</v>
      </c>
    </row>
    <row r="7" spans="1:10" ht="25.5" customHeight="1" x14ac:dyDescent="0.25">
      <c r="A7" s="289" t="s">
        <v>102</v>
      </c>
      <c r="B7" s="13" t="s">
        <v>12</v>
      </c>
      <c r="C7" s="170">
        <v>0</v>
      </c>
      <c r="D7" s="170" t="s">
        <v>13</v>
      </c>
      <c r="E7" s="170">
        <v>0</v>
      </c>
      <c r="F7" s="170">
        <v>0</v>
      </c>
      <c r="G7" s="170" t="s">
        <v>13</v>
      </c>
      <c r="H7" s="170">
        <v>5</v>
      </c>
      <c r="I7" s="171">
        <v>20</v>
      </c>
      <c r="J7" s="172">
        <f>SUM(C7:I7)</f>
        <v>25</v>
      </c>
    </row>
    <row r="8" spans="1:10" ht="25.5" customHeight="1" x14ac:dyDescent="0.25">
      <c r="A8" s="289"/>
      <c r="B8" s="10" t="s">
        <v>14</v>
      </c>
      <c r="C8" s="107">
        <f>C7/C$9</f>
        <v>0</v>
      </c>
      <c r="D8" s="11" t="s">
        <v>15</v>
      </c>
      <c r="E8" s="11" t="s">
        <v>15</v>
      </c>
      <c r="F8" s="108" t="s">
        <v>15</v>
      </c>
      <c r="G8" s="11" t="s">
        <v>15</v>
      </c>
      <c r="H8" s="109">
        <f>H7/H$9</f>
        <v>1</v>
      </c>
      <c r="I8" s="109">
        <f>I7/I$9</f>
        <v>0.8</v>
      </c>
      <c r="J8" s="173">
        <f>J7/J$9</f>
        <v>0.73529411764705888</v>
      </c>
    </row>
    <row r="9" spans="1:10" ht="25.5" customHeight="1" x14ac:dyDescent="0.25">
      <c r="A9" s="275" t="s">
        <v>103</v>
      </c>
      <c r="B9" s="13" t="s">
        <v>12</v>
      </c>
      <c r="C9" s="174">
        <f>C5+C7</f>
        <v>4</v>
      </c>
      <c r="D9" s="175" t="s">
        <v>13</v>
      </c>
      <c r="E9" s="175">
        <f t="shared" ref="E9:I9" si="0">E5+E7</f>
        <v>0</v>
      </c>
      <c r="F9" s="175">
        <f t="shared" si="0"/>
        <v>0</v>
      </c>
      <c r="G9" s="175" t="s">
        <v>13</v>
      </c>
      <c r="H9" s="175">
        <f t="shared" ref="H9" si="1">H5+H7</f>
        <v>5</v>
      </c>
      <c r="I9" s="176">
        <f t="shared" si="0"/>
        <v>25</v>
      </c>
      <c r="J9" s="177">
        <f>SUM(C9:I9)</f>
        <v>34</v>
      </c>
    </row>
    <row r="10" spans="1:10" ht="25.5" customHeight="1" thickBot="1" x14ac:dyDescent="0.3">
      <c r="A10" s="276"/>
      <c r="B10" s="114" t="s">
        <v>14</v>
      </c>
      <c r="C10" s="102">
        <f>C9/C$9</f>
        <v>1</v>
      </c>
      <c r="D10" s="178" t="s">
        <v>15</v>
      </c>
      <c r="E10" s="178" t="s">
        <v>15</v>
      </c>
      <c r="F10" s="178" t="s">
        <v>15</v>
      </c>
      <c r="G10" s="178" t="s">
        <v>15</v>
      </c>
      <c r="H10" s="20">
        <f t="shared" ref="H10:J10" si="2">H9/H$9</f>
        <v>1</v>
      </c>
      <c r="I10" s="103">
        <f t="shared" si="2"/>
        <v>1</v>
      </c>
      <c r="J10" s="179">
        <f t="shared" si="2"/>
        <v>1</v>
      </c>
    </row>
    <row r="11" spans="1:10" ht="39.75" customHeight="1" thickBot="1" x14ac:dyDescent="0.3">
      <c r="A11" s="104"/>
      <c r="B11" s="23"/>
      <c r="C11" s="24"/>
      <c r="D11" s="24"/>
      <c r="E11" s="24"/>
      <c r="F11" s="24"/>
      <c r="G11" s="180"/>
      <c r="H11" s="180"/>
      <c r="I11" s="24"/>
      <c r="J11" s="24"/>
    </row>
    <row r="12" spans="1:10" ht="39" customHeight="1" x14ac:dyDescent="0.25">
      <c r="A12" s="271" t="s">
        <v>31</v>
      </c>
      <c r="B12" s="272"/>
      <c r="C12" s="272"/>
      <c r="D12" s="39"/>
      <c r="E12" s="39"/>
      <c r="F12" s="39"/>
      <c r="G12" s="39"/>
      <c r="H12" s="39"/>
      <c r="I12" s="39"/>
      <c r="J12" s="40"/>
    </row>
    <row r="13" spans="1:10" ht="39" customHeight="1" x14ac:dyDescent="0.25">
      <c r="A13" s="277" t="s">
        <v>32</v>
      </c>
      <c r="B13" s="278"/>
      <c r="C13" s="181">
        <v>3</v>
      </c>
      <c r="D13" s="42">
        <v>0</v>
      </c>
      <c r="E13" s="42">
        <v>1</v>
      </c>
      <c r="F13" s="42">
        <v>1</v>
      </c>
      <c r="G13" s="42">
        <v>0</v>
      </c>
      <c r="H13" s="42">
        <v>1</v>
      </c>
      <c r="I13" s="42">
        <v>3</v>
      </c>
      <c r="J13" s="43">
        <f>SUM(C13:I13)</f>
        <v>9</v>
      </c>
    </row>
    <row r="14" spans="1:10" ht="39" customHeight="1" thickBot="1" x14ac:dyDescent="0.3">
      <c r="A14" s="279" t="s">
        <v>33</v>
      </c>
      <c r="B14" s="280"/>
      <c r="C14" s="44">
        <v>3</v>
      </c>
      <c r="D14" s="45">
        <v>10</v>
      </c>
      <c r="E14" s="45">
        <v>1</v>
      </c>
      <c r="F14" s="45">
        <v>1</v>
      </c>
      <c r="G14" s="45">
        <v>0</v>
      </c>
      <c r="H14" s="45">
        <v>1</v>
      </c>
      <c r="I14" s="46">
        <v>3</v>
      </c>
      <c r="J14" s="47">
        <f>SUM(C14:I14)</f>
        <v>19</v>
      </c>
    </row>
    <row r="15" spans="1:10" ht="31.5" customHeight="1" x14ac:dyDescent="0.25">
      <c r="A15" s="48" t="s">
        <v>34</v>
      </c>
      <c r="B15" s="49"/>
      <c r="C15" s="50"/>
      <c r="D15" s="50"/>
      <c r="E15" s="50"/>
      <c r="F15" s="50"/>
      <c r="G15" s="50"/>
      <c r="H15" s="50"/>
      <c r="I15" s="50"/>
      <c r="J15" s="50"/>
    </row>
    <row r="16" spans="1:10" ht="16.5" customHeight="1" x14ac:dyDescent="0.25">
      <c r="B16" s="49"/>
      <c r="C16" s="182"/>
      <c r="D16" s="182"/>
      <c r="E16" s="182"/>
      <c r="F16" s="182"/>
      <c r="G16" s="182"/>
      <c r="H16" s="182"/>
      <c r="I16" s="182"/>
      <c r="J16" s="182"/>
    </row>
    <row r="17" spans="1:10" s="183" customFormat="1" ht="51.75" customHeight="1" x14ac:dyDescent="0.25">
      <c r="A17" s="281" t="s">
        <v>104</v>
      </c>
      <c r="B17" s="281"/>
      <c r="C17" s="281"/>
      <c r="D17" s="281"/>
      <c r="E17" s="281"/>
      <c r="F17" s="281"/>
      <c r="G17" s="281"/>
      <c r="H17" s="281"/>
      <c r="I17" s="281"/>
      <c r="J17" s="281"/>
    </row>
  </sheetData>
  <mergeCells count="11">
    <mergeCell ref="A9:A10"/>
    <mergeCell ref="A12:C12"/>
    <mergeCell ref="A13:B13"/>
    <mergeCell ref="A14:B14"/>
    <mergeCell ref="A17:J17"/>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56" orientation="landscape" r:id="rId1"/>
  <headerFooter>
    <oddFooter>&amp;L&amp;F&amp;C&amp;A&amp;R&amp;P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1227B-B32E-43EF-8DD5-DA38712D00A3}">
  <sheetPr>
    <tabColor rgb="FF00FF00"/>
    <pageSetUpPr fitToPage="1"/>
  </sheetPr>
  <dimension ref="A1:J26"/>
  <sheetViews>
    <sheetView zoomScale="60" zoomScaleNormal="60" workbookViewId="0">
      <selection activeCell="N21" sqref="N21"/>
    </sheetView>
  </sheetViews>
  <sheetFormatPr baseColWidth="10" defaultColWidth="11.5703125" defaultRowHeight="15" x14ac:dyDescent="0.25"/>
  <cols>
    <col min="1" max="1" width="32.42578125" style="223" customWidth="1"/>
    <col min="2" max="2" width="13.28515625" style="223" customWidth="1"/>
    <col min="3" max="3" width="24.28515625" style="223" customWidth="1"/>
    <col min="4" max="4" width="20.7109375" style="223" customWidth="1"/>
    <col min="5" max="5" width="29.85546875" style="223" customWidth="1"/>
    <col min="6" max="6" width="23.28515625" style="223" customWidth="1"/>
    <col min="7" max="7" width="22" style="223" customWidth="1"/>
    <col min="8" max="8" width="26.42578125" style="223" customWidth="1"/>
    <col min="9" max="9" width="27.42578125" style="223" customWidth="1"/>
    <col min="10" max="10" width="23.7109375" style="223" customWidth="1"/>
    <col min="11" max="16384" width="11.5703125" style="223"/>
  </cols>
  <sheetData>
    <row r="1" spans="1:10" ht="51.75" customHeight="1" x14ac:dyDescent="0.25">
      <c r="A1" s="374" t="s">
        <v>126</v>
      </c>
      <c r="B1" s="374"/>
      <c r="C1" s="374"/>
      <c r="D1" s="374"/>
      <c r="E1" s="374"/>
      <c r="F1" s="374"/>
      <c r="G1" s="374"/>
      <c r="H1" s="374"/>
      <c r="I1" s="374"/>
      <c r="J1" s="374"/>
    </row>
    <row r="2" spans="1:10" ht="45" customHeight="1" thickBot="1" x14ac:dyDescent="0.3">
      <c r="A2" s="374" t="s">
        <v>140</v>
      </c>
      <c r="B2" s="374"/>
      <c r="C2" s="375"/>
      <c r="D2" s="375"/>
      <c r="E2" s="375"/>
      <c r="F2" s="375"/>
      <c r="G2" s="375"/>
      <c r="H2" s="375"/>
      <c r="I2" s="375"/>
      <c r="J2" s="375"/>
    </row>
    <row r="3" spans="1:10" ht="51.75" customHeight="1" thickBot="1" x14ac:dyDescent="0.3">
      <c r="A3" s="284" t="s">
        <v>127</v>
      </c>
      <c r="B3" s="285"/>
      <c r="C3" s="343" t="s">
        <v>2</v>
      </c>
      <c r="D3" s="344"/>
      <c r="E3" s="344"/>
      <c r="F3" s="344"/>
      <c r="G3" s="344"/>
      <c r="H3" s="344"/>
      <c r="I3" s="344"/>
      <c r="J3" s="345"/>
    </row>
    <row r="4" spans="1:10" ht="48" customHeight="1" thickBot="1" x14ac:dyDescent="0.3">
      <c r="A4" s="286"/>
      <c r="B4" s="287"/>
      <c r="C4" s="256" t="s">
        <v>3</v>
      </c>
      <c r="D4" s="52" t="s">
        <v>4</v>
      </c>
      <c r="E4" s="52" t="s">
        <v>5</v>
      </c>
      <c r="F4" s="52" t="s">
        <v>6</v>
      </c>
      <c r="G4" s="52" t="s">
        <v>7</v>
      </c>
      <c r="H4" s="52" t="s">
        <v>8</v>
      </c>
      <c r="I4" s="53" t="s">
        <v>9</v>
      </c>
      <c r="J4" s="54" t="s">
        <v>10</v>
      </c>
    </row>
    <row r="5" spans="1:10" ht="25.5" customHeight="1" x14ac:dyDescent="0.25">
      <c r="A5" s="376" t="s">
        <v>108</v>
      </c>
      <c r="B5" s="55" t="s">
        <v>12</v>
      </c>
      <c r="C5" s="57">
        <v>425</v>
      </c>
      <c r="D5" s="57">
        <v>121</v>
      </c>
      <c r="E5" s="57">
        <v>94</v>
      </c>
      <c r="F5" s="57">
        <v>117</v>
      </c>
      <c r="G5" s="57" t="s">
        <v>13</v>
      </c>
      <c r="H5" s="57" t="s">
        <v>13</v>
      </c>
      <c r="I5" s="58">
        <v>25</v>
      </c>
      <c r="J5" s="257">
        <f>SUM(C5:I5)</f>
        <v>782</v>
      </c>
    </row>
    <row r="6" spans="1:10" ht="25.5" customHeight="1" x14ac:dyDescent="0.25">
      <c r="A6" s="377"/>
      <c r="B6" s="60" t="s">
        <v>14</v>
      </c>
      <c r="C6" s="62">
        <f>C5/C$11</f>
        <v>0.74300699300699302</v>
      </c>
      <c r="D6" s="62">
        <f>D5/D$11</f>
        <v>0.55251141552511418</v>
      </c>
      <c r="E6" s="62">
        <f>E5/E$11</f>
        <v>0.86238532110091748</v>
      </c>
      <c r="F6" s="62">
        <f>F5/F$11</f>
        <v>0.8125</v>
      </c>
      <c r="G6" s="62" t="s">
        <v>15</v>
      </c>
      <c r="H6" s="378" t="s">
        <v>15</v>
      </c>
      <c r="I6" s="63">
        <f>I5/I$11</f>
        <v>0.59523809523809523</v>
      </c>
      <c r="J6" s="258">
        <f>J5/J$11</f>
        <v>0.72007366482504609</v>
      </c>
    </row>
    <row r="7" spans="1:10" ht="25.5" customHeight="1" x14ac:dyDescent="0.25">
      <c r="A7" s="379" t="s">
        <v>109</v>
      </c>
      <c r="B7" s="228" t="s">
        <v>12</v>
      </c>
      <c r="C7" s="225">
        <v>147</v>
      </c>
      <c r="D7" s="225">
        <v>98</v>
      </c>
      <c r="E7" s="225">
        <v>15</v>
      </c>
      <c r="F7" s="225">
        <v>27</v>
      </c>
      <c r="G7" s="225" t="s">
        <v>13</v>
      </c>
      <c r="H7" s="225" t="s">
        <v>13</v>
      </c>
      <c r="I7" s="385">
        <v>17</v>
      </c>
      <c r="J7" s="226">
        <f>SUM(C7:I7)</f>
        <v>304</v>
      </c>
    </row>
    <row r="8" spans="1:10" ht="25.5" customHeight="1" x14ac:dyDescent="0.25">
      <c r="A8" s="377"/>
      <c r="B8" s="60" t="s">
        <v>14</v>
      </c>
      <c r="C8" s="62">
        <f>C7/C$11</f>
        <v>0.25699300699300698</v>
      </c>
      <c r="D8" s="62">
        <f>D7/D$11</f>
        <v>0.44748858447488582</v>
      </c>
      <c r="E8" s="62">
        <f>E7/E$11</f>
        <v>0.13761467889908258</v>
      </c>
      <c r="F8" s="62">
        <f>F7/F$11</f>
        <v>0.1875</v>
      </c>
      <c r="G8" s="62" t="s">
        <v>15</v>
      </c>
      <c r="H8" s="378" t="s">
        <v>15</v>
      </c>
      <c r="I8" s="63">
        <f>I7/I$11</f>
        <v>0.40476190476190477</v>
      </c>
      <c r="J8" s="258">
        <f>J7/J$11</f>
        <v>0.27992633517495397</v>
      </c>
    </row>
    <row r="9" spans="1:10" ht="25.5" customHeight="1" x14ac:dyDescent="0.25">
      <c r="A9" s="386" t="s">
        <v>128</v>
      </c>
      <c r="B9" s="65" t="s">
        <v>12</v>
      </c>
      <c r="C9" s="67">
        <v>0</v>
      </c>
      <c r="D9" s="67">
        <v>0</v>
      </c>
      <c r="E9" s="67">
        <v>0</v>
      </c>
      <c r="F9" s="67">
        <v>0</v>
      </c>
      <c r="G9" s="67" t="s">
        <v>13</v>
      </c>
      <c r="H9" s="67" t="s">
        <v>13</v>
      </c>
      <c r="I9" s="68">
        <v>0</v>
      </c>
      <c r="J9" s="229">
        <v>0</v>
      </c>
    </row>
    <row r="10" spans="1:10" ht="25.5" customHeight="1" thickBot="1" x14ac:dyDescent="0.3">
      <c r="A10" s="387"/>
      <c r="B10" s="78" t="s">
        <v>14</v>
      </c>
      <c r="C10" s="140">
        <f>C9/C$11</f>
        <v>0</v>
      </c>
      <c r="D10" s="140">
        <f>D9/D$11</f>
        <v>0</v>
      </c>
      <c r="E10" s="140">
        <f>E9/E$11</f>
        <v>0</v>
      </c>
      <c r="F10" s="140">
        <f>F9/F$11</f>
        <v>0</v>
      </c>
      <c r="G10" s="140" t="s">
        <v>15</v>
      </c>
      <c r="H10" s="140" t="s">
        <v>15</v>
      </c>
      <c r="I10" s="388">
        <f>I9/I$11</f>
        <v>0</v>
      </c>
      <c r="J10" s="388">
        <f>J9/J$11</f>
        <v>0</v>
      </c>
    </row>
    <row r="11" spans="1:10" ht="25.5" customHeight="1" x14ac:dyDescent="0.25">
      <c r="A11" s="284" t="s">
        <v>129</v>
      </c>
      <c r="B11" s="55" t="s">
        <v>12</v>
      </c>
      <c r="C11" s="75">
        <f>C5+C7+C9</f>
        <v>572</v>
      </c>
      <c r="D11" s="75">
        <f>D5+D7+D9</f>
        <v>219</v>
      </c>
      <c r="E11" s="75">
        <f>E5+E7+E9</f>
        <v>109</v>
      </c>
      <c r="F11" s="75">
        <f>F5+F7+F9</f>
        <v>144</v>
      </c>
      <c r="G11" s="75" t="s">
        <v>13</v>
      </c>
      <c r="H11" s="75" t="s">
        <v>13</v>
      </c>
      <c r="I11" s="76">
        <f>I5+I7+I9</f>
        <v>42</v>
      </c>
      <c r="J11" s="232">
        <f>J5+J7+J9</f>
        <v>1086</v>
      </c>
    </row>
    <row r="12" spans="1:10" ht="25.5" customHeight="1" thickBot="1" x14ac:dyDescent="0.3">
      <c r="A12" s="389"/>
      <c r="B12" s="78" t="s">
        <v>14</v>
      </c>
      <c r="C12" s="80">
        <f t="shared" ref="C12:I12" si="0">C11/C$11</f>
        <v>1</v>
      </c>
      <c r="D12" s="80">
        <f t="shared" si="0"/>
        <v>1</v>
      </c>
      <c r="E12" s="80">
        <f t="shared" si="0"/>
        <v>1</v>
      </c>
      <c r="F12" s="80">
        <f t="shared" si="0"/>
        <v>1</v>
      </c>
      <c r="G12" s="80" t="s">
        <v>15</v>
      </c>
      <c r="H12" s="80" t="s">
        <v>15</v>
      </c>
      <c r="I12" s="81">
        <f t="shared" si="0"/>
        <v>1</v>
      </c>
      <c r="J12" s="260">
        <f>J11/J$11</f>
        <v>1</v>
      </c>
    </row>
    <row r="13" spans="1:10" ht="36" customHeight="1" thickBot="1" x14ac:dyDescent="0.3">
      <c r="A13" s="83"/>
      <c r="B13" s="84"/>
      <c r="C13" s="85"/>
      <c r="D13" s="85"/>
      <c r="E13" s="85"/>
      <c r="F13" s="85"/>
      <c r="G13" s="85"/>
      <c r="H13" s="85"/>
      <c r="I13" s="85"/>
      <c r="J13" s="85"/>
    </row>
    <row r="14" spans="1:10" ht="41.25" customHeight="1" thickBot="1" x14ac:dyDescent="0.3">
      <c r="A14" s="390" t="s">
        <v>130</v>
      </c>
      <c r="B14" s="145" t="s">
        <v>12</v>
      </c>
      <c r="C14" s="391">
        <v>0</v>
      </c>
      <c r="D14" s="391">
        <v>31</v>
      </c>
      <c r="E14" s="391">
        <v>0</v>
      </c>
      <c r="F14" s="391">
        <v>0</v>
      </c>
      <c r="G14" s="391" t="s">
        <v>131</v>
      </c>
      <c r="H14" s="391">
        <v>142</v>
      </c>
      <c r="I14" s="392">
        <v>0</v>
      </c>
      <c r="J14" s="393">
        <f>SUM(C14:I14)</f>
        <v>173</v>
      </c>
    </row>
    <row r="15" spans="1:10" ht="51" customHeight="1" thickBot="1" x14ac:dyDescent="0.3">
      <c r="A15" s="248" t="s">
        <v>132</v>
      </c>
      <c r="B15" s="145" t="s">
        <v>12</v>
      </c>
      <c r="C15" s="146">
        <f>+C11+C14</f>
        <v>572</v>
      </c>
      <c r="D15" s="146">
        <f>D5+D7+D9+D14</f>
        <v>250</v>
      </c>
      <c r="E15" s="146">
        <f>E5+E7+E9+E14</f>
        <v>109</v>
      </c>
      <c r="F15" s="146">
        <f>F5+F7+F9+F14</f>
        <v>144</v>
      </c>
      <c r="G15" s="146" t="s">
        <v>131</v>
      </c>
      <c r="H15" s="146">
        <f>H14</f>
        <v>142</v>
      </c>
      <c r="I15" s="237">
        <f>I5+I7+I9+I14</f>
        <v>42</v>
      </c>
      <c r="J15" s="148">
        <f>SUM(C15:I15)</f>
        <v>1259</v>
      </c>
    </row>
    <row r="16" spans="1:10" ht="38.25" customHeight="1" thickBot="1" x14ac:dyDescent="0.3">
      <c r="A16" s="212"/>
      <c r="B16" s="84"/>
      <c r="C16" s="238"/>
      <c r="D16" s="238"/>
      <c r="E16" s="238"/>
      <c r="F16" s="238"/>
      <c r="G16" s="394"/>
      <c r="H16" s="238"/>
      <c r="I16" s="238"/>
      <c r="J16" s="262"/>
    </row>
    <row r="17" spans="1:10" ht="51" customHeight="1" thickBot="1" x14ac:dyDescent="0.3">
      <c r="A17" s="248" t="s">
        <v>133</v>
      </c>
      <c r="B17" s="219" t="s">
        <v>112</v>
      </c>
      <c r="C17" s="249">
        <f t="shared" ref="C17:H17" si="1">C15/C19</f>
        <v>0.28205128205128205</v>
      </c>
      <c r="D17" s="249">
        <f t="shared" si="1"/>
        <v>0.86206896551724133</v>
      </c>
      <c r="E17" s="249">
        <f t="shared" si="1"/>
        <v>0.60555555555555551</v>
      </c>
      <c r="F17" s="249">
        <f t="shared" si="1"/>
        <v>0.56031128404669261</v>
      </c>
      <c r="G17" s="250" t="s">
        <v>15</v>
      </c>
      <c r="H17" s="249">
        <f t="shared" si="1"/>
        <v>0.36597938144329895</v>
      </c>
      <c r="I17" s="251">
        <f>I15/I19</f>
        <v>0.24</v>
      </c>
      <c r="J17" s="249">
        <f t="shared" ref="J17" si="2">J15/J19</f>
        <v>0.37944544906570221</v>
      </c>
    </row>
    <row r="18" spans="1:10" ht="37.5" customHeight="1" thickBot="1" x14ac:dyDescent="0.3">
      <c r="A18" s="83"/>
      <c r="B18" s="84"/>
      <c r="C18" s="85"/>
      <c r="D18" s="85"/>
      <c r="E18" s="85"/>
      <c r="F18" s="85"/>
      <c r="G18" s="85"/>
      <c r="H18" s="85"/>
      <c r="I18" s="85"/>
      <c r="J18" s="85"/>
    </row>
    <row r="19" spans="1:10" ht="123.6" customHeight="1" thickBot="1" x14ac:dyDescent="0.3">
      <c r="A19" s="248" t="s">
        <v>138</v>
      </c>
      <c r="B19" s="145" t="s">
        <v>12</v>
      </c>
      <c r="C19" s="395">
        <v>2028</v>
      </c>
      <c r="D19" s="146">
        <v>290</v>
      </c>
      <c r="E19" s="146">
        <v>180</v>
      </c>
      <c r="F19" s="146">
        <v>257</v>
      </c>
      <c r="G19" s="146" t="s">
        <v>13</v>
      </c>
      <c r="H19" s="146">
        <v>388</v>
      </c>
      <c r="I19" s="396">
        <v>175</v>
      </c>
      <c r="J19" s="237">
        <f>SUM(C19:I19)</f>
        <v>3318</v>
      </c>
    </row>
    <row r="20" spans="1:10" ht="57.75" customHeight="1" thickBot="1" x14ac:dyDescent="0.3"/>
    <row r="21" spans="1:10" ht="49.5" customHeight="1" x14ac:dyDescent="0.25">
      <c r="A21" s="291" t="s">
        <v>31</v>
      </c>
      <c r="B21" s="292"/>
      <c r="C21" s="292"/>
      <c r="D21" s="39"/>
      <c r="E21" s="39"/>
      <c r="F21" s="39"/>
      <c r="G21" s="39"/>
      <c r="H21" s="39"/>
      <c r="I21" s="39"/>
      <c r="J21" s="77"/>
    </row>
    <row r="22" spans="1:10" ht="45" customHeight="1" x14ac:dyDescent="0.25">
      <c r="A22" s="314" t="s">
        <v>32</v>
      </c>
      <c r="B22" s="315"/>
      <c r="C22" s="117">
        <v>3</v>
      </c>
      <c r="D22" s="247">
        <v>3</v>
      </c>
      <c r="E22" s="247">
        <v>1</v>
      </c>
      <c r="F22" s="247">
        <v>1</v>
      </c>
      <c r="G22" s="247">
        <v>0</v>
      </c>
      <c r="H22" s="247">
        <v>1</v>
      </c>
      <c r="I22" s="247">
        <v>2</v>
      </c>
      <c r="J22" s="264">
        <f>SUM(C22:I22)</f>
        <v>11</v>
      </c>
    </row>
    <row r="23" spans="1:10" ht="45" customHeight="1" thickBot="1" x14ac:dyDescent="0.3">
      <c r="A23" s="310" t="s">
        <v>33</v>
      </c>
      <c r="B23" s="311"/>
      <c r="C23" s="265">
        <v>3</v>
      </c>
      <c r="D23" s="266">
        <v>10</v>
      </c>
      <c r="E23" s="266">
        <v>1</v>
      </c>
      <c r="F23" s="266">
        <v>1</v>
      </c>
      <c r="G23" s="266">
        <v>0</v>
      </c>
      <c r="H23" s="266">
        <v>1</v>
      </c>
      <c r="I23" s="384">
        <v>3</v>
      </c>
      <c r="J23" s="267">
        <f>SUM(C23:I23)</f>
        <v>19</v>
      </c>
    </row>
    <row r="24" spans="1:10" ht="31.5" customHeight="1" x14ac:dyDescent="0.25">
      <c r="A24" s="223" t="s">
        <v>34</v>
      </c>
      <c r="B24" s="143"/>
      <c r="C24" s="268"/>
      <c r="D24" s="268"/>
      <c r="E24" s="268"/>
      <c r="F24" s="268"/>
      <c r="G24" s="268"/>
      <c r="H24" s="268"/>
      <c r="I24" s="268"/>
      <c r="J24" s="268"/>
    </row>
    <row r="25" spans="1:10" ht="16.5" customHeight="1" x14ac:dyDescent="0.25">
      <c r="B25" s="143"/>
      <c r="C25" s="397"/>
      <c r="D25" s="397"/>
      <c r="E25" s="397"/>
      <c r="F25" s="397"/>
      <c r="G25" s="397"/>
      <c r="H25" s="397"/>
      <c r="I25" s="397"/>
      <c r="J25" s="397"/>
    </row>
    <row r="26" spans="1:10" ht="45" customHeight="1" x14ac:dyDescent="0.25">
      <c r="A26" s="296" t="s">
        <v>134</v>
      </c>
      <c r="B26" s="296"/>
      <c r="C26" s="296"/>
      <c r="D26" s="296"/>
      <c r="E26" s="296"/>
      <c r="F26" s="296"/>
      <c r="G26" s="296"/>
      <c r="H26" s="296"/>
      <c r="I26" s="296"/>
      <c r="J26" s="296"/>
    </row>
  </sheetData>
  <mergeCells count="12">
    <mergeCell ref="A9:A10"/>
    <mergeCell ref="A11:A12"/>
    <mergeCell ref="A21:C21"/>
    <mergeCell ref="A22:B22"/>
    <mergeCell ref="A23:B23"/>
    <mergeCell ref="A26:J26"/>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38" orientation="landscape" r:id="rId1"/>
  <headerFooter>
    <oddFooter>&amp;L&amp;F&amp;C&amp;A&amp;R&amp;P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AFA42-805E-4A0A-8941-A6BDD26EE644}">
  <sheetPr>
    <tabColor rgb="FF00FF00"/>
    <pageSetUpPr fitToPage="1"/>
  </sheetPr>
  <dimension ref="A1:Z46"/>
  <sheetViews>
    <sheetView zoomScale="53" zoomScaleNormal="53" zoomScaleSheetLayoutView="71" workbookViewId="0">
      <selection activeCell="N21" sqref="N21"/>
    </sheetView>
  </sheetViews>
  <sheetFormatPr baseColWidth="10" defaultColWidth="11.42578125" defaultRowHeight="15" x14ac:dyDescent="0.25"/>
  <cols>
    <col min="1" max="1" width="36.7109375" style="223" customWidth="1"/>
    <col min="2" max="2" width="9.42578125" style="223" customWidth="1"/>
    <col min="3" max="26" width="13.140625" style="223" customWidth="1"/>
    <col min="27" max="16384" width="11.42578125" style="223"/>
  </cols>
  <sheetData>
    <row r="1" spans="1:26" ht="46.5" customHeight="1" x14ac:dyDescent="0.25">
      <c r="A1" s="335" t="s">
        <v>105</v>
      </c>
      <c r="B1" s="335"/>
      <c r="C1" s="335"/>
      <c r="D1" s="335"/>
      <c r="E1" s="335"/>
      <c r="F1" s="335"/>
      <c r="G1" s="335"/>
      <c r="H1" s="335"/>
      <c r="I1" s="335"/>
      <c r="J1" s="335"/>
      <c r="K1" s="335"/>
      <c r="L1" s="335"/>
      <c r="M1" s="335"/>
      <c r="N1" s="335"/>
      <c r="O1" s="335"/>
      <c r="P1" s="335"/>
      <c r="Q1" s="335"/>
      <c r="R1" s="335"/>
      <c r="S1" s="335"/>
      <c r="T1" s="335"/>
      <c r="U1" s="335"/>
      <c r="V1" s="335"/>
      <c r="W1" s="335"/>
      <c r="X1" s="335"/>
      <c r="Y1" s="335"/>
      <c r="Z1" s="335"/>
    </row>
    <row r="2" spans="1:26" ht="46.5" customHeight="1" thickBot="1" x14ac:dyDescent="0.3">
      <c r="A2" s="335" t="s">
        <v>142</v>
      </c>
      <c r="B2" s="336"/>
      <c r="C2" s="336"/>
      <c r="D2" s="336"/>
      <c r="E2" s="336"/>
      <c r="F2" s="336"/>
      <c r="G2" s="336"/>
      <c r="H2" s="336"/>
      <c r="I2" s="336"/>
      <c r="J2" s="336"/>
      <c r="K2" s="336"/>
      <c r="L2" s="336"/>
      <c r="M2" s="336"/>
      <c r="N2" s="336"/>
      <c r="O2" s="336"/>
      <c r="P2" s="336"/>
      <c r="Q2" s="336"/>
      <c r="R2" s="336"/>
      <c r="S2" s="336"/>
      <c r="T2" s="336"/>
      <c r="U2" s="336"/>
      <c r="V2" s="336"/>
      <c r="W2" s="336"/>
      <c r="X2" s="336"/>
      <c r="Y2" s="336"/>
      <c r="Z2" s="336"/>
    </row>
    <row r="3" spans="1:26" ht="51.75" customHeight="1" thickBot="1" x14ac:dyDescent="0.3">
      <c r="A3" s="337" t="s">
        <v>106</v>
      </c>
      <c r="B3" s="338"/>
      <c r="C3" s="343" t="s">
        <v>2</v>
      </c>
      <c r="D3" s="344"/>
      <c r="E3" s="344"/>
      <c r="F3" s="344"/>
      <c r="G3" s="344"/>
      <c r="H3" s="344"/>
      <c r="I3" s="344"/>
      <c r="J3" s="344"/>
      <c r="K3" s="344"/>
      <c r="L3" s="344"/>
      <c r="M3" s="344"/>
      <c r="N3" s="344"/>
      <c r="O3" s="344"/>
      <c r="P3" s="344"/>
      <c r="Q3" s="344"/>
      <c r="R3" s="344"/>
      <c r="S3" s="344"/>
      <c r="T3" s="344"/>
      <c r="U3" s="344"/>
      <c r="V3" s="344"/>
      <c r="W3" s="344"/>
      <c r="X3" s="344"/>
      <c r="Y3" s="344"/>
      <c r="Z3" s="345"/>
    </row>
    <row r="4" spans="1:26" ht="66" customHeight="1" x14ac:dyDescent="0.25">
      <c r="A4" s="339"/>
      <c r="B4" s="340"/>
      <c r="C4" s="328" t="s">
        <v>107</v>
      </c>
      <c r="D4" s="331"/>
      <c r="E4" s="332"/>
      <c r="F4" s="328" t="s">
        <v>143</v>
      </c>
      <c r="G4" s="331"/>
      <c r="H4" s="332"/>
      <c r="I4" s="330" t="s">
        <v>5</v>
      </c>
      <c r="J4" s="331"/>
      <c r="K4" s="332"/>
      <c r="L4" s="330" t="s">
        <v>6</v>
      </c>
      <c r="M4" s="331"/>
      <c r="N4" s="332"/>
      <c r="O4" s="330" t="s">
        <v>7</v>
      </c>
      <c r="P4" s="331"/>
      <c r="Q4" s="332"/>
      <c r="R4" s="328" t="s">
        <v>8</v>
      </c>
      <c r="S4" s="331"/>
      <c r="T4" s="332"/>
      <c r="U4" s="330" t="s">
        <v>9</v>
      </c>
      <c r="V4" s="331"/>
      <c r="W4" s="332"/>
      <c r="X4" s="330" t="s">
        <v>10</v>
      </c>
      <c r="Y4" s="331"/>
      <c r="Z4" s="332"/>
    </row>
    <row r="5" spans="1:26" ht="48" customHeight="1" thickBot="1" x14ac:dyDescent="0.3">
      <c r="A5" s="341"/>
      <c r="B5" s="342"/>
      <c r="C5" s="184" t="s">
        <v>108</v>
      </c>
      <c r="D5" s="185" t="s">
        <v>109</v>
      </c>
      <c r="E5" s="186" t="s">
        <v>110</v>
      </c>
      <c r="F5" s="184" t="s">
        <v>108</v>
      </c>
      <c r="G5" s="185" t="s">
        <v>109</v>
      </c>
      <c r="H5" s="186" t="s">
        <v>110</v>
      </c>
      <c r="I5" s="184" t="s">
        <v>108</v>
      </c>
      <c r="J5" s="185" t="s">
        <v>109</v>
      </c>
      <c r="K5" s="186" t="s">
        <v>110</v>
      </c>
      <c r="L5" s="184" t="s">
        <v>108</v>
      </c>
      <c r="M5" s="185" t="s">
        <v>109</v>
      </c>
      <c r="N5" s="186" t="s">
        <v>110</v>
      </c>
      <c r="O5" s="184" t="s">
        <v>108</v>
      </c>
      <c r="P5" s="185" t="s">
        <v>109</v>
      </c>
      <c r="Q5" s="186" t="s">
        <v>110</v>
      </c>
      <c r="R5" s="184" t="s">
        <v>108</v>
      </c>
      <c r="S5" s="185" t="s">
        <v>109</v>
      </c>
      <c r="T5" s="186" t="s">
        <v>110</v>
      </c>
      <c r="U5" s="184" t="s">
        <v>108</v>
      </c>
      <c r="V5" s="185" t="s">
        <v>109</v>
      </c>
      <c r="W5" s="186" t="s">
        <v>110</v>
      </c>
      <c r="X5" s="184" t="s">
        <v>108</v>
      </c>
      <c r="Y5" s="185" t="s">
        <v>109</v>
      </c>
      <c r="Z5" s="186" t="s">
        <v>110</v>
      </c>
    </row>
    <row r="6" spans="1:26" ht="34.5" customHeight="1" x14ac:dyDescent="0.25">
      <c r="A6" s="333" t="s">
        <v>111</v>
      </c>
      <c r="B6" s="187" t="s">
        <v>38</v>
      </c>
      <c r="C6" s="188">
        <v>1</v>
      </c>
      <c r="D6" s="189">
        <v>3</v>
      </c>
      <c r="E6" s="190">
        <f>C6+D6</f>
        <v>4</v>
      </c>
      <c r="F6" s="188">
        <v>3</v>
      </c>
      <c r="G6" s="189">
        <v>0</v>
      </c>
      <c r="H6" s="190">
        <f>F6+G6</f>
        <v>3</v>
      </c>
      <c r="I6" s="188">
        <v>0</v>
      </c>
      <c r="J6" s="189">
        <v>0</v>
      </c>
      <c r="K6" s="190">
        <f>I6+J6</f>
        <v>0</v>
      </c>
      <c r="L6" s="188">
        <v>0</v>
      </c>
      <c r="M6" s="189">
        <v>0</v>
      </c>
      <c r="N6" s="190">
        <f>L6+M6</f>
        <v>0</v>
      </c>
      <c r="O6" s="188" t="s">
        <v>13</v>
      </c>
      <c r="P6" s="189" t="s">
        <v>13</v>
      </c>
      <c r="Q6" s="190" t="s">
        <v>13</v>
      </c>
      <c r="R6" s="188" t="s">
        <v>13</v>
      </c>
      <c r="S6" s="189" t="s">
        <v>13</v>
      </c>
      <c r="T6" s="190" t="s">
        <v>13</v>
      </c>
      <c r="U6" s="188">
        <v>2</v>
      </c>
      <c r="V6" s="189">
        <v>3</v>
      </c>
      <c r="W6" s="190">
        <f>U6+V6</f>
        <v>5</v>
      </c>
      <c r="X6" s="188">
        <f>+C6+F6+I6+L6+U6</f>
        <v>6</v>
      </c>
      <c r="Y6" s="189">
        <f>+D6+G6+J6+M6+V6</f>
        <v>6</v>
      </c>
      <c r="Z6" s="190">
        <f>+Y6+X6</f>
        <v>12</v>
      </c>
    </row>
    <row r="7" spans="1:26" ht="31.9" customHeight="1" x14ac:dyDescent="0.25">
      <c r="A7" s="326"/>
      <c r="B7" s="191" t="s">
        <v>112</v>
      </c>
      <c r="C7" s="192">
        <f t="shared" ref="C7:Z21" si="0">C6/C$28</f>
        <v>8.4459459459459464E-4</v>
      </c>
      <c r="D7" s="193">
        <f t="shared" si="0"/>
        <v>8.5959885386819486E-3</v>
      </c>
      <c r="E7" s="194">
        <f t="shared" si="0"/>
        <v>2.6092628832354858E-3</v>
      </c>
      <c r="F7" s="192">
        <f t="shared" si="0"/>
        <v>1.1152416356877324E-3</v>
      </c>
      <c r="G7" s="193">
        <f t="shared" si="0"/>
        <v>0</v>
      </c>
      <c r="H7" s="194">
        <f t="shared" si="0"/>
        <v>9.4577553593947036E-4</v>
      </c>
      <c r="I7" s="192">
        <f t="shared" si="0"/>
        <v>0</v>
      </c>
      <c r="J7" s="193">
        <f t="shared" si="0"/>
        <v>0</v>
      </c>
      <c r="K7" s="194">
        <f t="shared" si="0"/>
        <v>0</v>
      </c>
      <c r="L7" s="192">
        <f t="shared" si="0"/>
        <v>0</v>
      </c>
      <c r="M7" s="193">
        <f t="shared" si="0"/>
        <v>0</v>
      </c>
      <c r="N7" s="194">
        <f t="shared" si="0"/>
        <v>0</v>
      </c>
      <c r="O7" s="192" t="s">
        <v>15</v>
      </c>
      <c r="P7" s="193" t="s">
        <v>15</v>
      </c>
      <c r="Q7" s="194" t="s">
        <v>15</v>
      </c>
      <c r="R7" s="192" t="s">
        <v>15</v>
      </c>
      <c r="S7" s="193" t="s">
        <v>15</v>
      </c>
      <c r="T7" s="194" t="s">
        <v>15</v>
      </c>
      <c r="U7" s="192">
        <f t="shared" si="0"/>
        <v>2.0202020202020204E-2</v>
      </c>
      <c r="V7" s="193">
        <f t="shared" si="0"/>
        <v>4.4117647058823532E-2</v>
      </c>
      <c r="W7" s="194">
        <f t="shared" si="0"/>
        <v>2.9940119760479042E-2</v>
      </c>
      <c r="X7" s="192">
        <f t="shared" si="0"/>
        <v>1.3901760889712697E-3</v>
      </c>
      <c r="Y7" s="193">
        <f t="shared" si="0"/>
        <v>6.1224489795918364E-3</v>
      </c>
      <c r="Z7" s="194">
        <f t="shared" si="0"/>
        <v>2.2658610271903325E-3</v>
      </c>
    </row>
    <row r="8" spans="1:26" ht="28.5" customHeight="1" x14ac:dyDescent="0.25">
      <c r="A8" s="334" t="s">
        <v>113</v>
      </c>
      <c r="B8" s="195" t="s">
        <v>38</v>
      </c>
      <c r="C8" s="196">
        <v>145</v>
      </c>
      <c r="D8" s="197">
        <v>40</v>
      </c>
      <c r="E8" s="198">
        <f>C8+D8</f>
        <v>185</v>
      </c>
      <c r="F8" s="196">
        <v>239</v>
      </c>
      <c r="G8" s="197">
        <v>46</v>
      </c>
      <c r="H8" s="198">
        <f>F8+G8</f>
        <v>285</v>
      </c>
      <c r="I8" s="196">
        <v>33</v>
      </c>
      <c r="J8" s="197">
        <v>7</v>
      </c>
      <c r="K8" s="198">
        <f>I8+J8</f>
        <v>40</v>
      </c>
      <c r="L8" s="196">
        <v>37</v>
      </c>
      <c r="M8" s="197">
        <v>15</v>
      </c>
      <c r="N8" s="198">
        <f>L8+M8</f>
        <v>52</v>
      </c>
      <c r="O8" s="196" t="s">
        <v>13</v>
      </c>
      <c r="P8" s="197" t="s">
        <v>13</v>
      </c>
      <c r="Q8" s="198" t="s">
        <v>13</v>
      </c>
      <c r="R8" s="196" t="s">
        <v>13</v>
      </c>
      <c r="S8" s="197" t="s">
        <v>13</v>
      </c>
      <c r="T8" s="198" t="s">
        <v>13</v>
      </c>
      <c r="U8" s="196">
        <v>9</v>
      </c>
      <c r="V8" s="197">
        <v>4</v>
      </c>
      <c r="W8" s="198">
        <f>U8+V8</f>
        <v>13</v>
      </c>
      <c r="X8" s="196">
        <f>+C8+F8+I8+L8+U8</f>
        <v>463</v>
      </c>
      <c r="Y8" s="197">
        <f>+D8+G8+J8+M8+V8</f>
        <v>112</v>
      </c>
      <c r="Z8" s="198">
        <f>+Y8+X8</f>
        <v>575</v>
      </c>
    </row>
    <row r="9" spans="1:26" ht="31.5" customHeight="1" x14ac:dyDescent="0.25">
      <c r="A9" s="326"/>
      <c r="B9" s="191" t="s">
        <v>112</v>
      </c>
      <c r="C9" s="192">
        <f t="shared" ref="C9:Y9" si="1">C8/C$28</f>
        <v>0.12246621621621621</v>
      </c>
      <c r="D9" s="193">
        <f t="shared" si="1"/>
        <v>0.11461318051575932</v>
      </c>
      <c r="E9" s="194">
        <f t="shared" si="1"/>
        <v>0.12067840834964122</v>
      </c>
      <c r="F9" s="192">
        <f t="shared" si="1"/>
        <v>8.8847583643122674E-2</v>
      </c>
      <c r="G9" s="193">
        <f t="shared" si="1"/>
        <v>9.5435684647302899E-2</v>
      </c>
      <c r="H9" s="194">
        <f t="shared" si="1"/>
        <v>8.9848675914249679E-2</v>
      </c>
      <c r="I9" s="192">
        <f t="shared" si="1"/>
        <v>0.23076923076923078</v>
      </c>
      <c r="J9" s="193">
        <f t="shared" si="1"/>
        <v>0.29166666666666669</v>
      </c>
      <c r="K9" s="194">
        <f t="shared" si="1"/>
        <v>0.23952095808383234</v>
      </c>
      <c r="L9" s="192">
        <f t="shared" si="1"/>
        <v>0.185</v>
      </c>
      <c r="M9" s="193">
        <f t="shared" si="1"/>
        <v>0.26315789473684209</v>
      </c>
      <c r="N9" s="194">
        <f t="shared" si="1"/>
        <v>0.20233463035019456</v>
      </c>
      <c r="O9" s="192" t="s">
        <v>15</v>
      </c>
      <c r="P9" s="193" t="s">
        <v>15</v>
      </c>
      <c r="Q9" s="194" t="s">
        <v>15</v>
      </c>
      <c r="R9" s="192" t="s">
        <v>15</v>
      </c>
      <c r="S9" s="193" t="s">
        <v>15</v>
      </c>
      <c r="T9" s="194" t="s">
        <v>15</v>
      </c>
      <c r="U9" s="192">
        <f t="shared" si="1"/>
        <v>9.0909090909090912E-2</v>
      </c>
      <c r="V9" s="193">
        <f t="shared" si="1"/>
        <v>5.8823529411764705E-2</v>
      </c>
      <c r="W9" s="194">
        <f t="shared" si="1"/>
        <v>7.7844311377245512E-2</v>
      </c>
      <c r="X9" s="192">
        <f t="shared" si="1"/>
        <v>0.10727525486561632</v>
      </c>
      <c r="Y9" s="193">
        <f t="shared" si="1"/>
        <v>0.11428571428571428</v>
      </c>
      <c r="Z9" s="194">
        <f t="shared" si="0"/>
        <v>0.1085725075528701</v>
      </c>
    </row>
    <row r="10" spans="1:26" ht="31.5" customHeight="1" x14ac:dyDescent="0.25">
      <c r="A10" s="334" t="s">
        <v>114</v>
      </c>
      <c r="B10" s="195" t="s">
        <v>38</v>
      </c>
      <c r="C10" s="196">
        <v>144</v>
      </c>
      <c r="D10" s="197">
        <v>42</v>
      </c>
      <c r="E10" s="198">
        <f>C10+D10</f>
        <v>186</v>
      </c>
      <c r="F10" s="196">
        <v>267</v>
      </c>
      <c r="G10" s="197">
        <v>25</v>
      </c>
      <c r="H10" s="198">
        <f>F10+G10</f>
        <v>292</v>
      </c>
      <c r="I10" s="196">
        <v>23</v>
      </c>
      <c r="J10" s="197">
        <v>5</v>
      </c>
      <c r="K10" s="198">
        <f>I10+J10</f>
        <v>28</v>
      </c>
      <c r="L10" s="196">
        <v>18</v>
      </c>
      <c r="M10" s="197">
        <v>6</v>
      </c>
      <c r="N10" s="198">
        <f>L10+M10</f>
        <v>24</v>
      </c>
      <c r="O10" s="196" t="s">
        <v>13</v>
      </c>
      <c r="P10" s="197" t="s">
        <v>13</v>
      </c>
      <c r="Q10" s="198" t="s">
        <v>13</v>
      </c>
      <c r="R10" s="196" t="s">
        <v>13</v>
      </c>
      <c r="S10" s="197" t="s">
        <v>13</v>
      </c>
      <c r="T10" s="198" t="s">
        <v>13</v>
      </c>
      <c r="U10" s="196">
        <v>6</v>
      </c>
      <c r="V10" s="197">
        <v>6</v>
      </c>
      <c r="W10" s="198">
        <f>U10+V10</f>
        <v>12</v>
      </c>
      <c r="X10" s="196">
        <f>+C10+F10+I10+L10+U10</f>
        <v>458</v>
      </c>
      <c r="Y10" s="197">
        <f>+D10+G10+J10+M10+V10</f>
        <v>84</v>
      </c>
      <c r="Z10" s="198">
        <f>+Y10+X10</f>
        <v>542</v>
      </c>
    </row>
    <row r="11" spans="1:26" ht="31.5" customHeight="1" x14ac:dyDescent="0.25">
      <c r="A11" s="326"/>
      <c r="B11" s="191" t="s">
        <v>112</v>
      </c>
      <c r="C11" s="192">
        <f t="shared" ref="C11:Y11" si="2">C10/C$28</f>
        <v>0.12162162162162163</v>
      </c>
      <c r="D11" s="193">
        <f t="shared" si="2"/>
        <v>0.12034383954154727</v>
      </c>
      <c r="E11" s="194">
        <f t="shared" si="2"/>
        <v>0.12133072407045009</v>
      </c>
      <c r="F11" s="192">
        <f t="shared" si="2"/>
        <v>9.9256505576208173E-2</v>
      </c>
      <c r="G11" s="193">
        <f t="shared" si="2"/>
        <v>5.1867219917012451E-2</v>
      </c>
      <c r="H11" s="194">
        <f t="shared" si="2"/>
        <v>9.205548549810845E-2</v>
      </c>
      <c r="I11" s="192">
        <f t="shared" si="2"/>
        <v>0.16083916083916083</v>
      </c>
      <c r="J11" s="193">
        <f t="shared" si="2"/>
        <v>0.20833333333333334</v>
      </c>
      <c r="K11" s="194">
        <f t="shared" si="2"/>
        <v>0.16766467065868262</v>
      </c>
      <c r="L11" s="192">
        <f t="shared" si="2"/>
        <v>0.09</v>
      </c>
      <c r="M11" s="193">
        <f t="shared" si="2"/>
        <v>0.10526315789473684</v>
      </c>
      <c r="N11" s="194">
        <f t="shared" si="2"/>
        <v>9.3385214007782102E-2</v>
      </c>
      <c r="O11" s="192" t="s">
        <v>15</v>
      </c>
      <c r="P11" s="193" t="s">
        <v>15</v>
      </c>
      <c r="Q11" s="194" t="s">
        <v>15</v>
      </c>
      <c r="R11" s="192" t="s">
        <v>15</v>
      </c>
      <c r="S11" s="193" t="s">
        <v>15</v>
      </c>
      <c r="T11" s="194" t="s">
        <v>15</v>
      </c>
      <c r="U11" s="192">
        <f t="shared" si="2"/>
        <v>6.0606060606060608E-2</v>
      </c>
      <c r="V11" s="193">
        <f t="shared" si="2"/>
        <v>8.8235294117647065E-2</v>
      </c>
      <c r="W11" s="194">
        <f t="shared" si="2"/>
        <v>7.1856287425149698E-2</v>
      </c>
      <c r="X11" s="192">
        <f t="shared" si="2"/>
        <v>0.10611677479147359</v>
      </c>
      <c r="Y11" s="193">
        <f t="shared" si="2"/>
        <v>8.5714285714285715E-2</v>
      </c>
      <c r="Z11" s="194">
        <f t="shared" si="0"/>
        <v>0.10234138972809667</v>
      </c>
    </row>
    <row r="12" spans="1:26" ht="31.5" customHeight="1" x14ac:dyDescent="0.25">
      <c r="A12" s="326" t="s">
        <v>115</v>
      </c>
      <c r="B12" s="195" t="s">
        <v>38</v>
      </c>
      <c r="C12" s="196">
        <v>148</v>
      </c>
      <c r="D12" s="197">
        <v>53</v>
      </c>
      <c r="E12" s="198">
        <f>C12+D12</f>
        <v>201</v>
      </c>
      <c r="F12" s="196">
        <v>375</v>
      </c>
      <c r="G12" s="197">
        <v>54</v>
      </c>
      <c r="H12" s="198">
        <f>F12+G12</f>
        <v>429</v>
      </c>
      <c r="I12" s="196">
        <v>15</v>
      </c>
      <c r="J12" s="197">
        <v>5</v>
      </c>
      <c r="K12" s="198">
        <f>I12+J12</f>
        <v>20</v>
      </c>
      <c r="L12" s="196">
        <v>21</v>
      </c>
      <c r="M12" s="197">
        <v>8</v>
      </c>
      <c r="N12" s="198">
        <f>L12+M12</f>
        <v>29</v>
      </c>
      <c r="O12" s="196" t="s">
        <v>13</v>
      </c>
      <c r="P12" s="197" t="s">
        <v>13</v>
      </c>
      <c r="Q12" s="198" t="s">
        <v>13</v>
      </c>
      <c r="R12" s="196" t="s">
        <v>13</v>
      </c>
      <c r="S12" s="197" t="s">
        <v>13</v>
      </c>
      <c r="T12" s="198" t="s">
        <v>13</v>
      </c>
      <c r="U12" s="196">
        <v>9</v>
      </c>
      <c r="V12" s="197">
        <v>3</v>
      </c>
      <c r="W12" s="198">
        <f>U12+V12</f>
        <v>12</v>
      </c>
      <c r="X12" s="196">
        <f>+C12+F12+I12+L12+U12</f>
        <v>568</v>
      </c>
      <c r="Y12" s="197">
        <f>+D12+G12+J12+M12+V12</f>
        <v>123</v>
      </c>
      <c r="Z12" s="198">
        <f>+Y12+X12</f>
        <v>691</v>
      </c>
    </row>
    <row r="13" spans="1:26" ht="31.5" customHeight="1" x14ac:dyDescent="0.25">
      <c r="A13" s="326"/>
      <c r="B13" s="191" t="s">
        <v>112</v>
      </c>
      <c r="C13" s="192">
        <f t="shared" ref="C13:Y13" si="3">C12/C$28</f>
        <v>0.125</v>
      </c>
      <c r="D13" s="193">
        <f t="shared" si="3"/>
        <v>0.15186246418338109</v>
      </c>
      <c r="E13" s="194">
        <f t="shared" si="3"/>
        <v>0.13111545988258316</v>
      </c>
      <c r="F13" s="192">
        <f t="shared" si="3"/>
        <v>0.13940520446096655</v>
      </c>
      <c r="G13" s="193">
        <f t="shared" si="3"/>
        <v>0.11203319502074689</v>
      </c>
      <c r="H13" s="194">
        <f t="shared" si="3"/>
        <v>0.13524590163934427</v>
      </c>
      <c r="I13" s="192">
        <f t="shared" si="3"/>
        <v>0.1048951048951049</v>
      </c>
      <c r="J13" s="193">
        <f t="shared" si="3"/>
        <v>0.20833333333333334</v>
      </c>
      <c r="K13" s="194">
        <f t="shared" si="3"/>
        <v>0.11976047904191617</v>
      </c>
      <c r="L13" s="192">
        <f t="shared" si="3"/>
        <v>0.105</v>
      </c>
      <c r="M13" s="193">
        <f t="shared" si="3"/>
        <v>0.14035087719298245</v>
      </c>
      <c r="N13" s="194">
        <f t="shared" si="3"/>
        <v>0.11284046692607004</v>
      </c>
      <c r="O13" s="192" t="s">
        <v>15</v>
      </c>
      <c r="P13" s="193" t="s">
        <v>15</v>
      </c>
      <c r="Q13" s="194" t="s">
        <v>15</v>
      </c>
      <c r="R13" s="192" t="s">
        <v>15</v>
      </c>
      <c r="S13" s="193" t="s">
        <v>15</v>
      </c>
      <c r="T13" s="194" t="s">
        <v>15</v>
      </c>
      <c r="U13" s="192">
        <f t="shared" si="3"/>
        <v>9.0909090909090912E-2</v>
      </c>
      <c r="V13" s="193">
        <f t="shared" si="3"/>
        <v>4.4117647058823532E-2</v>
      </c>
      <c r="W13" s="194">
        <f t="shared" si="3"/>
        <v>7.1856287425149698E-2</v>
      </c>
      <c r="X13" s="192">
        <f t="shared" si="3"/>
        <v>0.13160333642261354</v>
      </c>
      <c r="Y13" s="193">
        <f t="shared" si="3"/>
        <v>0.12551020408163266</v>
      </c>
      <c r="Z13" s="194">
        <f t="shared" si="0"/>
        <v>0.13047583081570996</v>
      </c>
    </row>
    <row r="14" spans="1:26" ht="31.5" customHeight="1" x14ac:dyDescent="0.25">
      <c r="A14" s="326" t="s">
        <v>116</v>
      </c>
      <c r="B14" s="195" t="s">
        <v>38</v>
      </c>
      <c r="C14" s="196">
        <v>201</v>
      </c>
      <c r="D14" s="197">
        <v>48</v>
      </c>
      <c r="E14" s="198">
        <f>C14+D14</f>
        <v>249</v>
      </c>
      <c r="F14" s="196">
        <v>412</v>
      </c>
      <c r="G14" s="197">
        <v>66</v>
      </c>
      <c r="H14" s="198">
        <f>F14+G14</f>
        <v>478</v>
      </c>
      <c r="I14" s="196">
        <v>20</v>
      </c>
      <c r="J14" s="197">
        <v>0</v>
      </c>
      <c r="K14" s="198">
        <f>I14+J14</f>
        <v>20</v>
      </c>
      <c r="L14" s="196">
        <v>33</v>
      </c>
      <c r="M14" s="197">
        <v>4</v>
      </c>
      <c r="N14" s="198">
        <f>L14+M14</f>
        <v>37</v>
      </c>
      <c r="O14" s="196" t="s">
        <v>13</v>
      </c>
      <c r="P14" s="197" t="s">
        <v>13</v>
      </c>
      <c r="Q14" s="198" t="s">
        <v>13</v>
      </c>
      <c r="R14" s="196" t="s">
        <v>13</v>
      </c>
      <c r="S14" s="197" t="s">
        <v>13</v>
      </c>
      <c r="T14" s="198" t="s">
        <v>13</v>
      </c>
      <c r="U14" s="196">
        <v>16</v>
      </c>
      <c r="V14" s="197">
        <v>10</v>
      </c>
      <c r="W14" s="198">
        <f>U14+V14</f>
        <v>26</v>
      </c>
      <c r="X14" s="196">
        <f>+C14+F14+I14+L14+U14</f>
        <v>682</v>
      </c>
      <c r="Y14" s="197">
        <f>+D14+G14+J14+M14+V14</f>
        <v>128</v>
      </c>
      <c r="Z14" s="198">
        <f>+Y14+X14</f>
        <v>810</v>
      </c>
    </row>
    <row r="15" spans="1:26" ht="31.5" customHeight="1" x14ac:dyDescent="0.25">
      <c r="A15" s="326"/>
      <c r="B15" s="191" t="s">
        <v>112</v>
      </c>
      <c r="C15" s="192">
        <f t="shared" ref="C15:Y15" si="4">C14/C$28</f>
        <v>0.16976351351351351</v>
      </c>
      <c r="D15" s="193">
        <f t="shared" si="4"/>
        <v>0.13753581661891118</v>
      </c>
      <c r="E15" s="194">
        <f t="shared" si="4"/>
        <v>0.16242661448140899</v>
      </c>
      <c r="F15" s="192">
        <f t="shared" si="4"/>
        <v>0.15315985130111523</v>
      </c>
      <c r="G15" s="193">
        <f t="shared" si="4"/>
        <v>0.13692946058091288</v>
      </c>
      <c r="H15" s="194">
        <f t="shared" si="4"/>
        <v>0.15069356872635561</v>
      </c>
      <c r="I15" s="192">
        <f t="shared" si="4"/>
        <v>0.13986013986013987</v>
      </c>
      <c r="J15" s="193">
        <f t="shared" si="4"/>
        <v>0</v>
      </c>
      <c r="K15" s="194">
        <f t="shared" si="4"/>
        <v>0.11976047904191617</v>
      </c>
      <c r="L15" s="192">
        <f t="shared" si="4"/>
        <v>0.16500000000000001</v>
      </c>
      <c r="M15" s="193">
        <f t="shared" si="4"/>
        <v>7.0175438596491224E-2</v>
      </c>
      <c r="N15" s="194">
        <f t="shared" si="4"/>
        <v>0.14396887159533073</v>
      </c>
      <c r="O15" s="192" t="s">
        <v>15</v>
      </c>
      <c r="P15" s="193" t="s">
        <v>15</v>
      </c>
      <c r="Q15" s="194" t="s">
        <v>15</v>
      </c>
      <c r="R15" s="192" t="s">
        <v>15</v>
      </c>
      <c r="S15" s="193" t="s">
        <v>15</v>
      </c>
      <c r="T15" s="194" t="s">
        <v>15</v>
      </c>
      <c r="U15" s="192">
        <f t="shared" si="4"/>
        <v>0.16161616161616163</v>
      </c>
      <c r="V15" s="193">
        <f t="shared" si="4"/>
        <v>0.14705882352941177</v>
      </c>
      <c r="W15" s="194">
        <f t="shared" si="4"/>
        <v>0.15568862275449102</v>
      </c>
      <c r="X15" s="192">
        <f t="shared" si="4"/>
        <v>0.15801668211306766</v>
      </c>
      <c r="Y15" s="193">
        <f t="shared" si="4"/>
        <v>0.1306122448979592</v>
      </c>
      <c r="Z15" s="194">
        <f t="shared" si="0"/>
        <v>0.15294561933534742</v>
      </c>
    </row>
    <row r="16" spans="1:26" ht="31.5" customHeight="1" x14ac:dyDescent="0.25">
      <c r="A16" s="326" t="s">
        <v>117</v>
      </c>
      <c r="B16" s="195" t="s">
        <v>38</v>
      </c>
      <c r="C16" s="196">
        <v>162</v>
      </c>
      <c r="D16" s="197">
        <v>45</v>
      </c>
      <c r="E16" s="198">
        <f>C16+D16</f>
        <v>207</v>
      </c>
      <c r="F16" s="196">
        <v>389</v>
      </c>
      <c r="G16" s="197">
        <v>57</v>
      </c>
      <c r="H16" s="198">
        <f>F16+G16</f>
        <v>446</v>
      </c>
      <c r="I16" s="196">
        <v>14</v>
      </c>
      <c r="J16" s="197">
        <v>3</v>
      </c>
      <c r="K16" s="198">
        <f>I16+J16</f>
        <v>17</v>
      </c>
      <c r="L16" s="196">
        <v>22</v>
      </c>
      <c r="M16" s="197">
        <v>10</v>
      </c>
      <c r="N16" s="198">
        <f>L16+M16</f>
        <v>32</v>
      </c>
      <c r="O16" s="196" t="s">
        <v>13</v>
      </c>
      <c r="P16" s="197" t="s">
        <v>13</v>
      </c>
      <c r="Q16" s="198" t="s">
        <v>13</v>
      </c>
      <c r="R16" s="196" t="s">
        <v>13</v>
      </c>
      <c r="S16" s="197" t="s">
        <v>13</v>
      </c>
      <c r="T16" s="198" t="s">
        <v>13</v>
      </c>
      <c r="U16" s="196">
        <v>16</v>
      </c>
      <c r="V16" s="197">
        <v>7</v>
      </c>
      <c r="W16" s="198">
        <f>U16+V16</f>
        <v>23</v>
      </c>
      <c r="X16" s="196">
        <f>+C16+F16+I16+L16+U16</f>
        <v>603</v>
      </c>
      <c r="Y16" s="197">
        <f>+D16+G16+J16+M16+V16</f>
        <v>122</v>
      </c>
      <c r="Z16" s="198">
        <f>+Y16+X16</f>
        <v>725</v>
      </c>
    </row>
    <row r="17" spans="1:26" ht="31.5" customHeight="1" x14ac:dyDescent="0.25">
      <c r="A17" s="326"/>
      <c r="B17" s="191" t="s">
        <v>112</v>
      </c>
      <c r="C17" s="192">
        <f t="shared" ref="C17:Y17" si="5">C16/C$28</f>
        <v>0.13682432432432431</v>
      </c>
      <c r="D17" s="193">
        <f t="shared" si="5"/>
        <v>0.12893982808022922</v>
      </c>
      <c r="E17" s="194">
        <f t="shared" si="5"/>
        <v>0.13502935420743639</v>
      </c>
      <c r="F17" s="192">
        <f t="shared" si="5"/>
        <v>0.1446096654275093</v>
      </c>
      <c r="G17" s="193">
        <f t="shared" si="5"/>
        <v>0.11825726141078838</v>
      </c>
      <c r="H17" s="194">
        <f t="shared" si="5"/>
        <v>0.14060529634300126</v>
      </c>
      <c r="I17" s="192">
        <f t="shared" si="5"/>
        <v>9.7902097902097904E-2</v>
      </c>
      <c r="J17" s="193">
        <f t="shared" si="5"/>
        <v>0.125</v>
      </c>
      <c r="K17" s="194">
        <f t="shared" si="5"/>
        <v>0.10179640718562874</v>
      </c>
      <c r="L17" s="192">
        <f t="shared" si="5"/>
        <v>0.11</v>
      </c>
      <c r="M17" s="193">
        <f t="shared" si="5"/>
        <v>0.17543859649122806</v>
      </c>
      <c r="N17" s="194">
        <f t="shared" si="5"/>
        <v>0.1245136186770428</v>
      </c>
      <c r="O17" s="192" t="s">
        <v>15</v>
      </c>
      <c r="P17" s="193" t="s">
        <v>15</v>
      </c>
      <c r="Q17" s="194" t="s">
        <v>15</v>
      </c>
      <c r="R17" s="192" t="s">
        <v>15</v>
      </c>
      <c r="S17" s="193" t="s">
        <v>15</v>
      </c>
      <c r="T17" s="194" t="s">
        <v>15</v>
      </c>
      <c r="U17" s="192">
        <f t="shared" si="5"/>
        <v>0.16161616161616163</v>
      </c>
      <c r="V17" s="193">
        <f t="shared" si="5"/>
        <v>0.10294117647058823</v>
      </c>
      <c r="W17" s="194">
        <f t="shared" si="5"/>
        <v>0.1377245508982036</v>
      </c>
      <c r="X17" s="192">
        <f t="shared" si="5"/>
        <v>0.13971269694161259</v>
      </c>
      <c r="Y17" s="193">
        <f t="shared" si="5"/>
        <v>0.12448979591836734</v>
      </c>
      <c r="Z17" s="194">
        <f t="shared" si="0"/>
        <v>0.13689577039274925</v>
      </c>
    </row>
    <row r="18" spans="1:26" ht="31.5" customHeight="1" x14ac:dyDescent="0.25">
      <c r="A18" s="326" t="s">
        <v>118</v>
      </c>
      <c r="B18" s="195" t="s">
        <v>38</v>
      </c>
      <c r="C18" s="196">
        <v>172</v>
      </c>
      <c r="D18" s="197">
        <v>58</v>
      </c>
      <c r="E18" s="198">
        <f>C18+D18</f>
        <v>230</v>
      </c>
      <c r="F18" s="196">
        <v>355</v>
      </c>
      <c r="G18" s="197">
        <v>63</v>
      </c>
      <c r="H18" s="198">
        <f>F18+G18</f>
        <v>418</v>
      </c>
      <c r="I18" s="196">
        <v>16</v>
      </c>
      <c r="J18" s="197">
        <v>2</v>
      </c>
      <c r="K18" s="198">
        <f>I18+J18</f>
        <v>18</v>
      </c>
      <c r="L18" s="196">
        <v>27</v>
      </c>
      <c r="M18" s="197">
        <v>6</v>
      </c>
      <c r="N18" s="198">
        <f>L18+M18</f>
        <v>33</v>
      </c>
      <c r="O18" s="196" t="s">
        <v>13</v>
      </c>
      <c r="P18" s="197" t="s">
        <v>13</v>
      </c>
      <c r="Q18" s="198" t="s">
        <v>13</v>
      </c>
      <c r="R18" s="196" t="s">
        <v>13</v>
      </c>
      <c r="S18" s="197" t="s">
        <v>13</v>
      </c>
      <c r="T18" s="198" t="s">
        <v>13</v>
      </c>
      <c r="U18" s="196">
        <v>12</v>
      </c>
      <c r="V18" s="197">
        <v>11</v>
      </c>
      <c r="W18" s="198">
        <f>U18+V18</f>
        <v>23</v>
      </c>
      <c r="X18" s="196">
        <f>+C18+F18+I18+L18+U18</f>
        <v>582</v>
      </c>
      <c r="Y18" s="197">
        <f>+D18+G18+J18+M18+V18</f>
        <v>140</v>
      </c>
      <c r="Z18" s="198">
        <f>+Y18+X18</f>
        <v>722</v>
      </c>
    </row>
    <row r="19" spans="1:26" ht="31.5" customHeight="1" x14ac:dyDescent="0.25">
      <c r="A19" s="326"/>
      <c r="B19" s="191" t="s">
        <v>112</v>
      </c>
      <c r="C19" s="192">
        <f t="shared" ref="C19:Y19" si="6">C18/C$28</f>
        <v>0.14527027027027026</v>
      </c>
      <c r="D19" s="193">
        <f t="shared" si="6"/>
        <v>0.166189111747851</v>
      </c>
      <c r="E19" s="194">
        <f t="shared" si="6"/>
        <v>0.15003261578604044</v>
      </c>
      <c r="F19" s="192">
        <f t="shared" si="6"/>
        <v>0.13197026022304834</v>
      </c>
      <c r="G19" s="193">
        <f t="shared" si="6"/>
        <v>0.13070539419087138</v>
      </c>
      <c r="H19" s="194">
        <f t="shared" si="6"/>
        <v>0.1317780580075662</v>
      </c>
      <c r="I19" s="192">
        <f t="shared" si="6"/>
        <v>0.11188811188811189</v>
      </c>
      <c r="J19" s="193">
        <f t="shared" si="6"/>
        <v>8.3333333333333329E-2</v>
      </c>
      <c r="K19" s="194">
        <f t="shared" si="6"/>
        <v>0.10778443113772455</v>
      </c>
      <c r="L19" s="192">
        <f t="shared" si="6"/>
        <v>0.13500000000000001</v>
      </c>
      <c r="M19" s="193">
        <f t="shared" si="6"/>
        <v>0.10526315789473684</v>
      </c>
      <c r="N19" s="194">
        <f t="shared" si="6"/>
        <v>0.12840466926070038</v>
      </c>
      <c r="O19" s="192" t="s">
        <v>15</v>
      </c>
      <c r="P19" s="193" t="s">
        <v>15</v>
      </c>
      <c r="Q19" s="194" t="s">
        <v>15</v>
      </c>
      <c r="R19" s="192" t="s">
        <v>15</v>
      </c>
      <c r="S19" s="193" t="s">
        <v>15</v>
      </c>
      <c r="T19" s="194" t="s">
        <v>15</v>
      </c>
      <c r="U19" s="192">
        <f t="shared" si="6"/>
        <v>0.12121212121212122</v>
      </c>
      <c r="V19" s="193">
        <f t="shared" si="6"/>
        <v>0.16176470588235295</v>
      </c>
      <c r="W19" s="194">
        <f t="shared" si="6"/>
        <v>0.1377245508982036</v>
      </c>
      <c r="X19" s="192">
        <f t="shared" si="6"/>
        <v>0.13484708063021317</v>
      </c>
      <c r="Y19" s="193">
        <f t="shared" si="6"/>
        <v>0.14285714285714285</v>
      </c>
      <c r="Z19" s="194">
        <f t="shared" si="0"/>
        <v>0.13632930513595165</v>
      </c>
    </row>
    <row r="20" spans="1:26" ht="31.5" customHeight="1" x14ac:dyDescent="0.25">
      <c r="A20" s="326" t="s">
        <v>119</v>
      </c>
      <c r="B20" s="195" t="s">
        <v>38</v>
      </c>
      <c r="C20" s="196">
        <v>104</v>
      </c>
      <c r="D20" s="197">
        <v>30</v>
      </c>
      <c r="E20" s="198">
        <f>C20+D20</f>
        <v>134</v>
      </c>
      <c r="F20" s="196">
        <v>251</v>
      </c>
      <c r="G20" s="197">
        <v>51</v>
      </c>
      <c r="H20" s="198">
        <f>F20+G20</f>
        <v>302</v>
      </c>
      <c r="I20" s="196">
        <v>13</v>
      </c>
      <c r="J20" s="197">
        <v>1</v>
      </c>
      <c r="K20" s="198">
        <f>I20+J20</f>
        <v>14</v>
      </c>
      <c r="L20" s="196">
        <v>14</v>
      </c>
      <c r="M20" s="197">
        <v>4</v>
      </c>
      <c r="N20" s="198">
        <f>L20+M20</f>
        <v>18</v>
      </c>
      <c r="O20" s="196" t="s">
        <v>13</v>
      </c>
      <c r="P20" s="197" t="s">
        <v>13</v>
      </c>
      <c r="Q20" s="198" t="s">
        <v>13</v>
      </c>
      <c r="R20" s="196" t="s">
        <v>13</v>
      </c>
      <c r="S20" s="197" t="s">
        <v>13</v>
      </c>
      <c r="T20" s="198" t="s">
        <v>13</v>
      </c>
      <c r="U20" s="196">
        <v>6</v>
      </c>
      <c r="V20" s="197">
        <v>6</v>
      </c>
      <c r="W20" s="198">
        <f>U20+V20</f>
        <v>12</v>
      </c>
      <c r="X20" s="196">
        <f>+C20+F20+I20+L20+U20</f>
        <v>388</v>
      </c>
      <c r="Y20" s="197">
        <f>+D20+G20+J20+M20+V20</f>
        <v>92</v>
      </c>
      <c r="Z20" s="198">
        <f>+Y20+X20</f>
        <v>480</v>
      </c>
    </row>
    <row r="21" spans="1:26" ht="31.5" customHeight="1" x14ac:dyDescent="0.25">
      <c r="A21" s="326"/>
      <c r="B21" s="191" t="s">
        <v>112</v>
      </c>
      <c r="C21" s="192">
        <f t="shared" ref="C21:Y21" si="7">C20/C$28</f>
        <v>8.7837837837837843E-2</v>
      </c>
      <c r="D21" s="193">
        <f t="shared" si="7"/>
        <v>8.5959885386819479E-2</v>
      </c>
      <c r="E21" s="194">
        <f t="shared" si="7"/>
        <v>8.7410306588388775E-2</v>
      </c>
      <c r="F21" s="192">
        <f t="shared" si="7"/>
        <v>9.3308550185873612E-2</v>
      </c>
      <c r="G21" s="193">
        <f t="shared" si="7"/>
        <v>0.10580912863070539</v>
      </c>
      <c r="H21" s="194">
        <f t="shared" si="7"/>
        <v>9.520807061790669E-2</v>
      </c>
      <c r="I21" s="192">
        <f t="shared" si="7"/>
        <v>9.0909090909090912E-2</v>
      </c>
      <c r="J21" s="193">
        <f t="shared" si="7"/>
        <v>4.1666666666666664E-2</v>
      </c>
      <c r="K21" s="194">
        <f t="shared" si="7"/>
        <v>8.3832335329341312E-2</v>
      </c>
      <c r="L21" s="192">
        <f t="shared" si="7"/>
        <v>7.0000000000000007E-2</v>
      </c>
      <c r="M21" s="193">
        <f t="shared" si="7"/>
        <v>7.0175438596491224E-2</v>
      </c>
      <c r="N21" s="194">
        <f t="shared" si="7"/>
        <v>7.0038910505836577E-2</v>
      </c>
      <c r="O21" s="192" t="s">
        <v>15</v>
      </c>
      <c r="P21" s="193" t="s">
        <v>15</v>
      </c>
      <c r="Q21" s="194" t="s">
        <v>15</v>
      </c>
      <c r="R21" s="192" t="s">
        <v>15</v>
      </c>
      <c r="S21" s="193" t="s">
        <v>15</v>
      </c>
      <c r="T21" s="194" t="s">
        <v>15</v>
      </c>
      <c r="U21" s="192">
        <f t="shared" si="7"/>
        <v>6.0606060606060608E-2</v>
      </c>
      <c r="V21" s="193">
        <f t="shared" si="7"/>
        <v>8.8235294117647065E-2</v>
      </c>
      <c r="W21" s="194">
        <f t="shared" si="7"/>
        <v>7.1856287425149698E-2</v>
      </c>
      <c r="X21" s="192">
        <f t="shared" si="7"/>
        <v>8.989805375347544E-2</v>
      </c>
      <c r="Y21" s="193">
        <f t="shared" si="7"/>
        <v>9.3877551020408165E-2</v>
      </c>
      <c r="Z21" s="194">
        <f t="shared" si="0"/>
        <v>9.0634441087613288E-2</v>
      </c>
    </row>
    <row r="22" spans="1:26" ht="31.5" customHeight="1" x14ac:dyDescent="0.25">
      <c r="A22" s="326" t="s">
        <v>120</v>
      </c>
      <c r="B22" s="195" t="s">
        <v>38</v>
      </c>
      <c r="C22" s="196">
        <v>56</v>
      </c>
      <c r="D22" s="197">
        <v>15</v>
      </c>
      <c r="E22" s="198">
        <f>C22+D22</f>
        <v>71</v>
      </c>
      <c r="F22" s="196">
        <v>198</v>
      </c>
      <c r="G22" s="197">
        <v>52</v>
      </c>
      <c r="H22" s="198">
        <f>F22+G22</f>
        <v>250</v>
      </c>
      <c r="I22" s="196">
        <v>5</v>
      </c>
      <c r="J22" s="197">
        <v>1</v>
      </c>
      <c r="K22" s="198">
        <f>I22+J22</f>
        <v>6</v>
      </c>
      <c r="L22" s="196">
        <v>14</v>
      </c>
      <c r="M22" s="197">
        <v>2</v>
      </c>
      <c r="N22" s="198">
        <f>L22+M22</f>
        <v>16</v>
      </c>
      <c r="O22" s="196" t="s">
        <v>13</v>
      </c>
      <c r="P22" s="197" t="s">
        <v>13</v>
      </c>
      <c r="Q22" s="198" t="s">
        <v>13</v>
      </c>
      <c r="R22" s="196" t="s">
        <v>13</v>
      </c>
      <c r="S22" s="197" t="s">
        <v>13</v>
      </c>
      <c r="T22" s="198" t="s">
        <v>13</v>
      </c>
      <c r="U22" s="196">
        <v>10</v>
      </c>
      <c r="V22" s="197">
        <v>7</v>
      </c>
      <c r="W22" s="198">
        <f>U22+V22</f>
        <v>17</v>
      </c>
      <c r="X22" s="196">
        <f>+C22+F22+I22+L22+U22</f>
        <v>283</v>
      </c>
      <c r="Y22" s="197">
        <f>+D22+G22+J22+M22+V22</f>
        <v>77</v>
      </c>
      <c r="Z22" s="198">
        <f>+Y22+X22</f>
        <v>360</v>
      </c>
    </row>
    <row r="23" spans="1:26" ht="31.5" customHeight="1" x14ac:dyDescent="0.25">
      <c r="A23" s="326"/>
      <c r="B23" s="191" t="s">
        <v>112</v>
      </c>
      <c r="C23" s="192">
        <f t="shared" ref="C23:Z29" si="8">C22/C$28</f>
        <v>4.72972972972973E-2</v>
      </c>
      <c r="D23" s="193">
        <f t="shared" si="8"/>
        <v>4.2979942693409739E-2</v>
      </c>
      <c r="E23" s="194">
        <f t="shared" si="8"/>
        <v>4.6314416177429873E-2</v>
      </c>
      <c r="F23" s="192">
        <f t="shared" si="8"/>
        <v>7.3605947955390341E-2</v>
      </c>
      <c r="G23" s="193">
        <f t="shared" si="8"/>
        <v>0.1078838174273859</v>
      </c>
      <c r="H23" s="194">
        <f t="shared" si="8"/>
        <v>7.8814627994955866E-2</v>
      </c>
      <c r="I23" s="192">
        <f t="shared" si="8"/>
        <v>3.4965034965034968E-2</v>
      </c>
      <c r="J23" s="193">
        <f t="shared" si="8"/>
        <v>4.1666666666666664E-2</v>
      </c>
      <c r="K23" s="194">
        <f t="shared" si="8"/>
        <v>3.5928143712574849E-2</v>
      </c>
      <c r="L23" s="192">
        <f t="shared" si="8"/>
        <v>7.0000000000000007E-2</v>
      </c>
      <c r="M23" s="193">
        <f t="shared" si="8"/>
        <v>3.5087719298245612E-2</v>
      </c>
      <c r="N23" s="194">
        <f t="shared" si="8"/>
        <v>6.2256809338521402E-2</v>
      </c>
      <c r="O23" s="192" t="s">
        <v>15</v>
      </c>
      <c r="P23" s="193" t="s">
        <v>15</v>
      </c>
      <c r="Q23" s="194" t="s">
        <v>15</v>
      </c>
      <c r="R23" s="192" t="s">
        <v>15</v>
      </c>
      <c r="S23" s="193" t="s">
        <v>15</v>
      </c>
      <c r="T23" s="194" t="s">
        <v>15</v>
      </c>
      <c r="U23" s="192">
        <f t="shared" si="8"/>
        <v>0.10101010101010101</v>
      </c>
      <c r="V23" s="193">
        <f t="shared" si="8"/>
        <v>0.10294117647058823</v>
      </c>
      <c r="W23" s="194">
        <f t="shared" si="8"/>
        <v>0.10179640718562874</v>
      </c>
      <c r="X23" s="192">
        <f t="shared" si="8"/>
        <v>6.5569972196478227E-2</v>
      </c>
      <c r="Y23" s="193">
        <f t="shared" si="8"/>
        <v>7.857142857142857E-2</v>
      </c>
      <c r="Z23" s="194">
        <f t="shared" si="8"/>
        <v>6.7975830815709973E-2</v>
      </c>
    </row>
    <row r="24" spans="1:26" ht="31.5" customHeight="1" x14ac:dyDescent="0.25">
      <c r="A24" s="326" t="s">
        <v>121</v>
      </c>
      <c r="B24" s="195" t="s">
        <v>38</v>
      </c>
      <c r="C24" s="196">
        <v>26</v>
      </c>
      <c r="D24" s="197">
        <v>9</v>
      </c>
      <c r="E24" s="198">
        <f>C24+D24</f>
        <v>35</v>
      </c>
      <c r="F24" s="196">
        <v>109</v>
      </c>
      <c r="G24" s="197">
        <v>42</v>
      </c>
      <c r="H24" s="198">
        <f>F24+G24</f>
        <v>151</v>
      </c>
      <c r="I24" s="196">
        <v>3</v>
      </c>
      <c r="J24" s="197">
        <v>0</v>
      </c>
      <c r="K24" s="198">
        <f>I24+J24</f>
        <v>3</v>
      </c>
      <c r="L24" s="196">
        <v>8</v>
      </c>
      <c r="M24" s="197">
        <v>2</v>
      </c>
      <c r="N24" s="198">
        <f>L24+M24</f>
        <v>10</v>
      </c>
      <c r="O24" s="196" t="s">
        <v>13</v>
      </c>
      <c r="P24" s="197" t="s">
        <v>13</v>
      </c>
      <c r="Q24" s="198" t="s">
        <v>13</v>
      </c>
      <c r="R24" s="196" t="s">
        <v>13</v>
      </c>
      <c r="S24" s="197" t="s">
        <v>13</v>
      </c>
      <c r="T24" s="198" t="s">
        <v>13</v>
      </c>
      <c r="U24" s="196">
        <v>6</v>
      </c>
      <c r="V24" s="197">
        <v>5</v>
      </c>
      <c r="W24" s="198">
        <f>U24+V24</f>
        <v>11</v>
      </c>
      <c r="X24" s="196">
        <f>+C24+F24+I24+L24+U24</f>
        <v>152</v>
      </c>
      <c r="Y24" s="197">
        <f>+D24+G24+J24+M24+V24</f>
        <v>58</v>
      </c>
      <c r="Z24" s="198">
        <f>+Y24+X24</f>
        <v>210</v>
      </c>
    </row>
    <row r="25" spans="1:26" ht="31.5" customHeight="1" x14ac:dyDescent="0.25">
      <c r="A25" s="326"/>
      <c r="B25" s="191" t="s">
        <v>112</v>
      </c>
      <c r="C25" s="192">
        <f t="shared" ref="C25:Y25" si="9">C24/C$28</f>
        <v>2.1959459459459461E-2</v>
      </c>
      <c r="D25" s="193">
        <f t="shared" si="9"/>
        <v>2.5787965616045846E-2</v>
      </c>
      <c r="E25" s="194">
        <f t="shared" si="9"/>
        <v>2.2831050228310501E-2</v>
      </c>
      <c r="F25" s="192">
        <f t="shared" si="9"/>
        <v>4.0520446096654276E-2</v>
      </c>
      <c r="G25" s="193">
        <f t="shared" si="9"/>
        <v>8.7136929460580909E-2</v>
      </c>
      <c r="H25" s="194">
        <f t="shared" si="9"/>
        <v>4.7604035308953345E-2</v>
      </c>
      <c r="I25" s="192">
        <f t="shared" si="9"/>
        <v>2.097902097902098E-2</v>
      </c>
      <c r="J25" s="193">
        <f t="shared" si="9"/>
        <v>0</v>
      </c>
      <c r="K25" s="194">
        <f t="shared" si="9"/>
        <v>1.7964071856287425E-2</v>
      </c>
      <c r="L25" s="192">
        <f t="shared" si="9"/>
        <v>0.04</v>
      </c>
      <c r="M25" s="193">
        <f t="shared" si="9"/>
        <v>3.5087719298245612E-2</v>
      </c>
      <c r="N25" s="194">
        <f t="shared" si="9"/>
        <v>3.8910505836575876E-2</v>
      </c>
      <c r="O25" s="192" t="s">
        <v>15</v>
      </c>
      <c r="P25" s="193" t="s">
        <v>15</v>
      </c>
      <c r="Q25" s="194" t="s">
        <v>15</v>
      </c>
      <c r="R25" s="192" t="s">
        <v>15</v>
      </c>
      <c r="S25" s="193" t="s">
        <v>15</v>
      </c>
      <c r="T25" s="194" t="s">
        <v>15</v>
      </c>
      <c r="U25" s="192">
        <f t="shared" si="9"/>
        <v>6.0606060606060608E-2</v>
      </c>
      <c r="V25" s="193">
        <f t="shared" si="9"/>
        <v>7.3529411764705885E-2</v>
      </c>
      <c r="W25" s="194">
        <f t="shared" si="9"/>
        <v>6.5868263473053898E-2</v>
      </c>
      <c r="X25" s="192">
        <f t="shared" si="9"/>
        <v>3.5217794253938832E-2</v>
      </c>
      <c r="Y25" s="193">
        <f t="shared" si="9"/>
        <v>5.9183673469387757E-2</v>
      </c>
      <c r="Z25" s="194">
        <f t="shared" si="8"/>
        <v>3.9652567975830819E-2</v>
      </c>
    </row>
    <row r="26" spans="1:26" ht="31.5" customHeight="1" x14ac:dyDescent="0.25">
      <c r="A26" s="326" t="s">
        <v>122</v>
      </c>
      <c r="B26" s="195" t="s">
        <v>38</v>
      </c>
      <c r="C26" s="196">
        <v>25</v>
      </c>
      <c r="D26" s="197">
        <v>6</v>
      </c>
      <c r="E26" s="198">
        <f>C26+D26</f>
        <v>31</v>
      </c>
      <c r="F26" s="196">
        <v>92</v>
      </c>
      <c r="G26" s="197">
        <v>26</v>
      </c>
      <c r="H26" s="198">
        <f>F26+G26</f>
        <v>118</v>
      </c>
      <c r="I26" s="196">
        <v>1</v>
      </c>
      <c r="J26" s="197">
        <v>0</v>
      </c>
      <c r="K26" s="198">
        <f>I26+J26</f>
        <v>1</v>
      </c>
      <c r="L26" s="196">
        <v>6</v>
      </c>
      <c r="M26" s="197">
        <v>0</v>
      </c>
      <c r="N26" s="198">
        <f>L26+M26</f>
        <v>6</v>
      </c>
      <c r="O26" s="196" t="s">
        <v>13</v>
      </c>
      <c r="P26" s="197" t="s">
        <v>13</v>
      </c>
      <c r="Q26" s="198" t="s">
        <v>13</v>
      </c>
      <c r="R26" s="196" t="s">
        <v>13</v>
      </c>
      <c r="S26" s="197" t="s">
        <v>13</v>
      </c>
      <c r="T26" s="198" t="s">
        <v>13</v>
      </c>
      <c r="U26" s="196">
        <v>7</v>
      </c>
      <c r="V26" s="197">
        <v>6</v>
      </c>
      <c r="W26" s="198">
        <f>U26+V26</f>
        <v>13</v>
      </c>
      <c r="X26" s="196">
        <f>+C26+F26+I26+L26+U26</f>
        <v>131</v>
      </c>
      <c r="Y26" s="197">
        <f>+D26+G26+J26+M26+V26</f>
        <v>38</v>
      </c>
      <c r="Z26" s="198">
        <f>+Y26+X26</f>
        <v>169</v>
      </c>
    </row>
    <row r="27" spans="1:26" ht="31.5" customHeight="1" thickBot="1" x14ac:dyDescent="0.3">
      <c r="A27" s="327"/>
      <c r="B27" s="199" t="s">
        <v>112</v>
      </c>
      <c r="C27" s="200">
        <f t="shared" ref="C27:Y27" si="10">C26/C$28</f>
        <v>2.1114864864864864E-2</v>
      </c>
      <c r="D27" s="201">
        <f t="shared" si="10"/>
        <v>1.7191977077363897E-2</v>
      </c>
      <c r="E27" s="202">
        <f t="shared" si="10"/>
        <v>2.0221787345075015E-2</v>
      </c>
      <c r="F27" s="200">
        <f t="shared" si="10"/>
        <v>3.4200743494423792E-2</v>
      </c>
      <c r="G27" s="201">
        <f t="shared" si="10"/>
        <v>5.3941908713692949E-2</v>
      </c>
      <c r="H27" s="202">
        <f t="shared" si="10"/>
        <v>3.7200504413619169E-2</v>
      </c>
      <c r="I27" s="200">
        <f t="shared" si="10"/>
        <v>6.993006993006993E-3</v>
      </c>
      <c r="J27" s="201">
        <f t="shared" si="10"/>
        <v>0</v>
      </c>
      <c r="K27" s="202">
        <f t="shared" si="10"/>
        <v>5.9880239520958087E-3</v>
      </c>
      <c r="L27" s="200">
        <f t="shared" si="10"/>
        <v>0.03</v>
      </c>
      <c r="M27" s="201">
        <f t="shared" si="10"/>
        <v>0</v>
      </c>
      <c r="N27" s="202">
        <f t="shared" si="10"/>
        <v>2.3346303501945526E-2</v>
      </c>
      <c r="O27" s="200" t="s">
        <v>15</v>
      </c>
      <c r="P27" s="201" t="s">
        <v>15</v>
      </c>
      <c r="Q27" s="202" t="s">
        <v>15</v>
      </c>
      <c r="R27" s="200" t="s">
        <v>15</v>
      </c>
      <c r="S27" s="201" t="s">
        <v>15</v>
      </c>
      <c r="T27" s="202" t="s">
        <v>15</v>
      </c>
      <c r="U27" s="200">
        <f t="shared" si="10"/>
        <v>7.0707070707070704E-2</v>
      </c>
      <c r="V27" s="201">
        <f t="shared" si="10"/>
        <v>8.8235294117647065E-2</v>
      </c>
      <c r="W27" s="202">
        <f t="shared" si="10"/>
        <v>7.7844311377245512E-2</v>
      </c>
      <c r="X27" s="200">
        <f t="shared" si="10"/>
        <v>3.0352177942539388E-2</v>
      </c>
      <c r="Y27" s="201">
        <f t="shared" si="10"/>
        <v>3.8775510204081633E-2</v>
      </c>
      <c r="Z27" s="202">
        <f t="shared" si="8"/>
        <v>3.1910876132930512E-2</v>
      </c>
    </row>
    <row r="28" spans="1:26" ht="31.5" customHeight="1" x14ac:dyDescent="0.25">
      <c r="A28" s="328" t="s">
        <v>123</v>
      </c>
      <c r="B28" s="187" t="s">
        <v>38</v>
      </c>
      <c r="C28" s="203">
        <f>+C6+C8+C10+C12+C14+C16+C18+C20+C22+C24+C26</f>
        <v>1184</v>
      </c>
      <c r="D28" s="204">
        <f>+D6+D8+D10+D12+D14+D16+D18+D20+D22+D24+D26</f>
        <v>349</v>
      </c>
      <c r="E28" s="205">
        <f>+D28+C28</f>
        <v>1533</v>
      </c>
      <c r="F28" s="203">
        <f>+F6+F8+F10+F12+F14+F16+F18+F20+F22+F24+F26</f>
        <v>2690</v>
      </c>
      <c r="G28" s="204">
        <f>+G6+G8+G10+G12+G14+G16+G18+G20+G22+G24+G26</f>
        <v>482</v>
      </c>
      <c r="H28" s="205">
        <f>+G28+F28</f>
        <v>3172</v>
      </c>
      <c r="I28" s="203">
        <f>+I6+I8+I10+I12+I14+I16+I18+I20+I22+I24+I26</f>
        <v>143</v>
      </c>
      <c r="J28" s="204">
        <f>+J6+J8+J10+J12+J14+J16+J18+J20+J22+J24+J26</f>
        <v>24</v>
      </c>
      <c r="K28" s="205">
        <f>+J28+I28</f>
        <v>167</v>
      </c>
      <c r="L28" s="203">
        <f>+L6+L8+L10+L12+L14+L16+L18+L20+L22+L24+L26</f>
        <v>200</v>
      </c>
      <c r="M28" s="204">
        <f>+M6+M8+M10+M12+M14+M16+M18+M20+M22+M24+M26</f>
        <v>57</v>
      </c>
      <c r="N28" s="205">
        <f>+M28+L28</f>
        <v>257</v>
      </c>
      <c r="O28" s="203" t="s">
        <v>13</v>
      </c>
      <c r="P28" s="206" t="s">
        <v>13</v>
      </c>
      <c r="Q28" s="205" t="s">
        <v>13</v>
      </c>
      <c r="R28" s="203" t="s">
        <v>13</v>
      </c>
      <c r="S28" s="206" t="s">
        <v>13</v>
      </c>
      <c r="T28" s="205" t="s">
        <v>13</v>
      </c>
      <c r="U28" s="203">
        <f>+U6+U8+U10+U12+U14+U16+U18+U20+U22+U24+U26</f>
        <v>99</v>
      </c>
      <c r="V28" s="204">
        <f>+V6+V8+V10+V12+V14+V16+V18+V20+V22+V24+V26</f>
        <v>68</v>
      </c>
      <c r="W28" s="205">
        <f>+V28+U28</f>
        <v>167</v>
      </c>
      <c r="X28" s="203">
        <f>+C28+F28+I28+L28+U28</f>
        <v>4316</v>
      </c>
      <c r="Y28" s="206">
        <f>+D28+G28+J28+M28+V28</f>
        <v>980</v>
      </c>
      <c r="Z28" s="205">
        <f>+Y28+X28</f>
        <v>5296</v>
      </c>
    </row>
    <row r="29" spans="1:26" ht="31.5" customHeight="1" thickBot="1" x14ac:dyDescent="0.3">
      <c r="A29" s="329"/>
      <c r="B29" s="207" t="s">
        <v>112</v>
      </c>
      <c r="C29" s="208">
        <f t="shared" ref="C29:N29" si="11">C28/C$28</f>
        <v>1</v>
      </c>
      <c r="D29" s="209">
        <f t="shared" si="11"/>
        <v>1</v>
      </c>
      <c r="E29" s="210">
        <f t="shared" si="11"/>
        <v>1</v>
      </c>
      <c r="F29" s="208">
        <f t="shared" si="11"/>
        <v>1</v>
      </c>
      <c r="G29" s="211">
        <f t="shared" si="11"/>
        <v>1</v>
      </c>
      <c r="H29" s="210">
        <f t="shared" si="11"/>
        <v>1</v>
      </c>
      <c r="I29" s="208">
        <f t="shared" si="11"/>
        <v>1</v>
      </c>
      <c r="J29" s="211">
        <f t="shared" si="11"/>
        <v>1</v>
      </c>
      <c r="K29" s="210">
        <f t="shared" si="11"/>
        <v>1</v>
      </c>
      <c r="L29" s="208">
        <f t="shared" si="11"/>
        <v>1</v>
      </c>
      <c r="M29" s="211">
        <f t="shared" si="11"/>
        <v>1</v>
      </c>
      <c r="N29" s="210">
        <f t="shared" si="11"/>
        <v>1</v>
      </c>
      <c r="O29" s="208" t="s">
        <v>15</v>
      </c>
      <c r="P29" s="209" t="s">
        <v>15</v>
      </c>
      <c r="Q29" s="210" t="s">
        <v>15</v>
      </c>
      <c r="R29" s="208" t="s">
        <v>15</v>
      </c>
      <c r="S29" s="209" t="s">
        <v>15</v>
      </c>
      <c r="T29" s="210" t="s">
        <v>15</v>
      </c>
      <c r="U29" s="208">
        <f t="shared" ref="U29:Y29" si="12">U28/U$28</f>
        <v>1</v>
      </c>
      <c r="V29" s="211">
        <f t="shared" si="12"/>
        <v>1</v>
      </c>
      <c r="W29" s="210">
        <f t="shared" si="12"/>
        <v>1</v>
      </c>
      <c r="X29" s="208">
        <f t="shared" si="12"/>
        <v>1</v>
      </c>
      <c r="Y29" s="209">
        <f t="shared" si="12"/>
        <v>1</v>
      </c>
      <c r="Z29" s="210">
        <f t="shared" si="8"/>
        <v>1</v>
      </c>
    </row>
    <row r="30" spans="1:26" ht="31.5" customHeight="1" thickBot="1" x14ac:dyDescent="0.3">
      <c r="A30" s="212"/>
      <c r="B30" s="83"/>
      <c r="C30" s="213"/>
      <c r="D30" s="213"/>
      <c r="E30" s="213"/>
      <c r="F30" s="213"/>
      <c r="G30" s="213"/>
      <c r="H30" s="213"/>
      <c r="I30" s="213"/>
      <c r="J30" s="213"/>
      <c r="K30" s="213"/>
      <c r="L30" s="213"/>
      <c r="M30" s="213"/>
      <c r="N30" s="213"/>
      <c r="O30" s="213"/>
      <c r="P30" s="213"/>
      <c r="Q30" s="213"/>
      <c r="R30" s="213"/>
      <c r="S30" s="213"/>
      <c r="T30" s="213"/>
      <c r="U30" s="213"/>
      <c r="V30" s="213"/>
      <c r="W30" s="213"/>
      <c r="X30" s="213"/>
      <c r="Y30" s="213"/>
      <c r="Z30" s="213"/>
    </row>
    <row r="31" spans="1:26" ht="42" customHeight="1" x14ac:dyDescent="0.25">
      <c r="A31" s="214" t="s">
        <v>124</v>
      </c>
      <c r="B31" s="215" t="s">
        <v>12</v>
      </c>
      <c r="C31" s="188">
        <v>451</v>
      </c>
      <c r="D31" s="189">
        <v>38</v>
      </c>
      <c r="E31" s="190">
        <f>C31+D31</f>
        <v>489</v>
      </c>
      <c r="F31" s="188">
        <v>330</v>
      </c>
      <c r="G31" s="189">
        <v>32</v>
      </c>
      <c r="H31" s="190">
        <f>F31+G31</f>
        <v>362</v>
      </c>
      <c r="I31" s="188">
        <v>11</v>
      </c>
      <c r="J31" s="189">
        <v>2</v>
      </c>
      <c r="K31" s="190">
        <f>I31+J31</f>
        <v>13</v>
      </c>
      <c r="L31" s="188">
        <v>0</v>
      </c>
      <c r="M31" s="189">
        <v>0</v>
      </c>
      <c r="N31" s="190">
        <f>L31+M31</f>
        <v>0</v>
      </c>
      <c r="O31" s="188" t="s">
        <v>13</v>
      </c>
      <c r="P31" s="189" t="s">
        <v>13</v>
      </c>
      <c r="Q31" s="190" t="s">
        <v>13</v>
      </c>
      <c r="R31" s="188" t="s">
        <v>13</v>
      </c>
      <c r="S31" s="189" t="s">
        <v>13</v>
      </c>
      <c r="T31" s="190" t="s">
        <v>13</v>
      </c>
      <c r="U31" s="188">
        <v>5</v>
      </c>
      <c r="V31" s="189">
        <v>3</v>
      </c>
      <c r="W31" s="190">
        <f>U31+V31</f>
        <v>8</v>
      </c>
      <c r="X31" s="188">
        <f>+C31+F31+I31+L31+U31</f>
        <v>797</v>
      </c>
      <c r="Y31" s="189">
        <f>+D31+G31+J31+M31+V31</f>
        <v>75</v>
      </c>
      <c r="Z31" s="190">
        <f>+Y31+X31</f>
        <v>872</v>
      </c>
    </row>
    <row r="32" spans="1:26" ht="43.5" customHeight="1" thickBot="1" x14ac:dyDescent="0.3">
      <c r="A32" s="216" t="s">
        <v>125</v>
      </c>
      <c r="B32" s="217" t="s">
        <v>12</v>
      </c>
      <c r="C32" s="322">
        <f>+C33-E31-E28</f>
        <v>6</v>
      </c>
      <c r="D32" s="322"/>
      <c r="E32" s="322"/>
      <c r="F32" s="322">
        <f>+F33-H31-H28</f>
        <v>821</v>
      </c>
      <c r="G32" s="322"/>
      <c r="H32" s="322"/>
      <c r="I32" s="322">
        <f>+I33-K31-K28</f>
        <v>0</v>
      </c>
      <c r="J32" s="322"/>
      <c r="K32" s="322"/>
      <c r="L32" s="322">
        <f>+L33-N31-N28</f>
        <v>0</v>
      </c>
      <c r="M32" s="322"/>
      <c r="N32" s="322"/>
      <c r="O32" s="322" t="s">
        <v>13</v>
      </c>
      <c r="P32" s="322"/>
      <c r="Q32" s="322"/>
      <c r="R32" s="322">
        <v>388</v>
      </c>
      <c r="S32" s="322"/>
      <c r="T32" s="322"/>
      <c r="U32" s="322">
        <f>+U33-W31-W28</f>
        <v>128</v>
      </c>
      <c r="V32" s="322"/>
      <c r="W32" s="322"/>
      <c r="X32" s="322">
        <f>SUM(C32:W32)</f>
        <v>1343</v>
      </c>
      <c r="Y32" s="322"/>
      <c r="Z32" s="322"/>
    </row>
    <row r="33" spans="1:26" ht="51.75" customHeight="1" thickBot="1" x14ac:dyDescent="0.3">
      <c r="A33" s="218" t="s">
        <v>30</v>
      </c>
      <c r="B33" s="219" t="s">
        <v>12</v>
      </c>
      <c r="C33" s="323">
        <v>2028</v>
      </c>
      <c r="D33" s="324"/>
      <c r="E33" s="325"/>
      <c r="F33" s="323">
        <v>4355</v>
      </c>
      <c r="G33" s="324"/>
      <c r="H33" s="325"/>
      <c r="I33" s="316">
        <v>180</v>
      </c>
      <c r="J33" s="316"/>
      <c r="K33" s="316"/>
      <c r="L33" s="316">
        <v>257</v>
      </c>
      <c r="M33" s="316"/>
      <c r="N33" s="316"/>
      <c r="O33" s="316" t="s">
        <v>13</v>
      </c>
      <c r="P33" s="316"/>
      <c r="Q33" s="316"/>
      <c r="R33" s="316">
        <v>388</v>
      </c>
      <c r="S33" s="316"/>
      <c r="T33" s="316"/>
      <c r="U33" s="316">
        <v>303</v>
      </c>
      <c r="V33" s="316"/>
      <c r="W33" s="316"/>
      <c r="X33" s="317">
        <f>SUM(C33:W33)</f>
        <v>7511</v>
      </c>
      <c r="Y33" s="318"/>
      <c r="Z33" s="319"/>
    </row>
    <row r="34" spans="1:26" ht="30.6" customHeight="1" thickBot="1" x14ac:dyDescent="0.3">
      <c r="A34" s="220"/>
      <c r="B34" s="221"/>
      <c r="C34" s="222"/>
      <c r="D34" s="222"/>
      <c r="E34" s="222"/>
      <c r="F34" s="222"/>
      <c r="G34" s="222"/>
      <c r="H34" s="222"/>
      <c r="I34" s="222"/>
      <c r="J34" s="222"/>
      <c r="K34" s="222"/>
      <c r="L34" s="222"/>
      <c r="M34" s="222"/>
      <c r="N34" s="222"/>
      <c r="O34" s="222"/>
      <c r="P34" s="222"/>
      <c r="Q34" s="222"/>
      <c r="R34" s="222"/>
      <c r="S34" s="222"/>
      <c r="T34" s="222"/>
      <c r="U34" s="222"/>
      <c r="V34" s="222"/>
      <c r="W34" s="222"/>
      <c r="X34" s="222"/>
      <c r="Y34" s="222"/>
      <c r="Z34" s="222"/>
    </row>
    <row r="35" spans="1:26" ht="36.75" customHeight="1" x14ac:dyDescent="0.25">
      <c r="A35" s="291"/>
      <c r="B35" s="292"/>
      <c r="C35" s="292"/>
      <c r="D35" s="292"/>
      <c r="E35" s="292"/>
      <c r="F35" s="320"/>
      <c r="G35" s="320"/>
      <c r="H35" s="320"/>
      <c r="I35" s="320"/>
      <c r="J35" s="320"/>
      <c r="K35" s="320"/>
      <c r="L35" s="320"/>
      <c r="M35" s="320"/>
      <c r="N35" s="320"/>
      <c r="O35" s="320"/>
      <c r="P35" s="320"/>
      <c r="Q35" s="320"/>
      <c r="R35" s="320"/>
      <c r="S35" s="320"/>
      <c r="T35" s="320"/>
      <c r="U35" s="320"/>
      <c r="V35" s="320"/>
      <c r="W35" s="320"/>
      <c r="X35" s="320"/>
      <c r="Y35" s="320"/>
      <c r="Z35" s="321"/>
    </row>
    <row r="36" spans="1:26" ht="44.25" customHeight="1" x14ac:dyDescent="0.25">
      <c r="A36" s="314" t="s">
        <v>32</v>
      </c>
      <c r="B36" s="315"/>
      <c r="C36" s="307">
        <v>3</v>
      </c>
      <c r="D36" s="308"/>
      <c r="E36" s="309"/>
      <c r="F36" s="307">
        <v>6</v>
      </c>
      <c r="G36" s="308"/>
      <c r="H36" s="309"/>
      <c r="I36" s="307">
        <v>1</v>
      </c>
      <c r="J36" s="308">
        <v>2</v>
      </c>
      <c r="K36" s="309">
        <v>2</v>
      </c>
      <c r="L36" s="307">
        <v>1</v>
      </c>
      <c r="M36" s="308">
        <v>2</v>
      </c>
      <c r="N36" s="309">
        <v>2</v>
      </c>
      <c r="O36" s="307">
        <v>0</v>
      </c>
      <c r="P36" s="308">
        <v>1</v>
      </c>
      <c r="Q36" s="309">
        <v>1</v>
      </c>
      <c r="R36" s="307">
        <v>0</v>
      </c>
      <c r="S36" s="308">
        <v>0</v>
      </c>
      <c r="T36" s="309">
        <v>0</v>
      </c>
      <c r="U36" s="307">
        <v>2</v>
      </c>
      <c r="V36" s="308">
        <v>3</v>
      </c>
      <c r="W36" s="309">
        <v>3</v>
      </c>
      <c r="X36" s="307">
        <f>C36+F36+I36+L36+O36+R36+U36</f>
        <v>13</v>
      </c>
      <c r="Y36" s="308">
        <f t="shared" ref="Y36:Z37" si="13">D36+G36+J36+M36+P36+S36+V36</f>
        <v>8</v>
      </c>
      <c r="Z36" s="309">
        <f t="shared" si="13"/>
        <v>8</v>
      </c>
    </row>
    <row r="37" spans="1:26" ht="44.25" customHeight="1" thickBot="1" x14ac:dyDescent="0.3">
      <c r="A37" s="310" t="s">
        <v>33</v>
      </c>
      <c r="B37" s="311"/>
      <c r="C37" s="312">
        <v>3</v>
      </c>
      <c r="D37" s="305"/>
      <c r="E37" s="313"/>
      <c r="F37" s="304">
        <v>10</v>
      </c>
      <c r="G37" s="305"/>
      <c r="H37" s="306"/>
      <c r="I37" s="304">
        <v>1</v>
      </c>
      <c r="J37" s="305"/>
      <c r="K37" s="306"/>
      <c r="L37" s="304">
        <v>1</v>
      </c>
      <c r="M37" s="305"/>
      <c r="N37" s="306"/>
      <c r="O37" s="304">
        <v>0</v>
      </c>
      <c r="P37" s="305"/>
      <c r="Q37" s="306"/>
      <c r="R37" s="304">
        <v>1</v>
      </c>
      <c r="S37" s="305"/>
      <c r="T37" s="306"/>
      <c r="U37" s="304">
        <v>3</v>
      </c>
      <c r="V37" s="305"/>
      <c r="W37" s="306"/>
      <c r="X37" s="305">
        <f>C37+F37+I37+L37+O37+R37+U37</f>
        <v>19</v>
      </c>
      <c r="Y37" s="305">
        <f t="shared" si="13"/>
        <v>0</v>
      </c>
      <c r="Z37" s="306">
        <f t="shared" si="13"/>
        <v>0</v>
      </c>
    </row>
    <row r="38" spans="1:26" x14ac:dyDescent="0.25">
      <c r="A38" s="223" t="s">
        <v>34</v>
      </c>
    </row>
    <row r="41" spans="1:26" s="398" customFormat="1" ht="109.5" customHeight="1" x14ac:dyDescent="0.25">
      <c r="A41" s="359" t="s">
        <v>144</v>
      </c>
      <c r="B41" s="359"/>
      <c r="C41" s="359"/>
      <c r="D41" s="359"/>
      <c r="E41" s="359"/>
      <c r="F41" s="359"/>
      <c r="G41" s="359"/>
      <c r="H41" s="359"/>
      <c r="I41" s="359"/>
      <c r="J41" s="359"/>
      <c r="K41" s="359"/>
      <c r="L41" s="359"/>
      <c r="M41" s="359"/>
      <c r="N41" s="359"/>
      <c r="O41" s="359"/>
      <c r="P41" s="359"/>
      <c r="Q41" s="359"/>
      <c r="R41" s="359"/>
      <c r="S41" s="359"/>
      <c r="T41" s="359"/>
      <c r="U41" s="359"/>
      <c r="V41" s="359"/>
      <c r="W41" s="359"/>
      <c r="X41" s="359"/>
      <c r="Y41" s="359"/>
      <c r="Z41" s="359"/>
    </row>
    <row r="42" spans="1:26" ht="23.25" x14ac:dyDescent="0.35">
      <c r="A42" s="399"/>
      <c r="B42" s="399"/>
      <c r="C42" s="399"/>
      <c r="D42" s="399"/>
      <c r="E42" s="399"/>
      <c r="F42" s="399"/>
      <c r="G42" s="399"/>
      <c r="H42" s="399"/>
      <c r="I42" s="399"/>
      <c r="J42" s="399"/>
      <c r="K42" s="399"/>
      <c r="L42" s="399"/>
      <c r="M42" s="399"/>
      <c r="N42" s="399"/>
      <c r="O42" s="399"/>
      <c r="P42" s="399"/>
      <c r="Q42" s="399"/>
      <c r="R42" s="399"/>
      <c r="S42" s="399"/>
      <c r="T42" s="399"/>
      <c r="U42" s="399"/>
      <c r="V42" s="399"/>
      <c r="W42" s="399"/>
      <c r="X42" s="399"/>
      <c r="Y42" s="399"/>
      <c r="Z42" s="399"/>
    </row>
    <row r="43" spans="1:26" ht="23.25" x14ac:dyDescent="0.35">
      <c r="A43" s="399"/>
      <c r="B43" s="399"/>
      <c r="C43" s="399"/>
      <c r="D43" s="399"/>
      <c r="E43" s="399"/>
      <c r="F43" s="399"/>
      <c r="G43" s="399"/>
      <c r="H43" s="399"/>
      <c r="I43" s="399"/>
      <c r="J43" s="399"/>
      <c r="K43" s="399"/>
      <c r="L43" s="399"/>
      <c r="M43" s="399"/>
      <c r="N43" s="399"/>
      <c r="O43" s="399"/>
      <c r="P43" s="399"/>
      <c r="Q43" s="399"/>
      <c r="R43" s="399"/>
      <c r="S43" s="399"/>
      <c r="T43" s="399"/>
      <c r="U43" s="399"/>
      <c r="V43" s="399"/>
      <c r="W43" s="399"/>
      <c r="X43" s="399"/>
      <c r="Y43" s="399"/>
      <c r="Z43" s="399"/>
    </row>
    <row r="44" spans="1:26" ht="21" customHeight="1" x14ac:dyDescent="0.35">
      <c r="Q44" s="399"/>
      <c r="R44" s="399"/>
      <c r="S44" s="399"/>
      <c r="T44" s="399"/>
      <c r="U44" s="399"/>
      <c r="V44" s="399"/>
      <c r="W44" s="399"/>
      <c r="X44" s="399"/>
      <c r="Y44" s="399"/>
      <c r="Z44" s="399"/>
    </row>
    <row r="45" spans="1:26" ht="21" customHeight="1" x14ac:dyDescent="0.35">
      <c r="Q45" s="399"/>
      <c r="R45" s="399"/>
      <c r="S45" s="399"/>
      <c r="T45" s="399"/>
      <c r="U45" s="399"/>
      <c r="V45" s="399"/>
      <c r="W45" s="399"/>
      <c r="X45" s="399"/>
      <c r="Y45" s="399"/>
      <c r="Z45" s="399"/>
    </row>
    <row r="46" spans="1:26" ht="21" customHeight="1" x14ac:dyDescent="0.35">
      <c r="Q46" s="399"/>
      <c r="R46" s="399"/>
      <c r="S46" s="399"/>
      <c r="T46" s="399"/>
      <c r="U46" s="399"/>
      <c r="V46" s="399"/>
      <c r="W46" s="399"/>
      <c r="X46" s="399"/>
      <c r="Y46" s="399"/>
      <c r="Z46" s="399"/>
    </row>
  </sheetData>
  <mergeCells count="67">
    <mergeCell ref="U37:W37"/>
    <mergeCell ref="X37:Z37"/>
    <mergeCell ref="A41:Z41"/>
    <mergeCell ref="R36:T36"/>
    <mergeCell ref="U36:W36"/>
    <mergeCell ref="X36:Z36"/>
    <mergeCell ref="A37:B37"/>
    <mergeCell ref="C37:E37"/>
    <mergeCell ref="F37:H37"/>
    <mergeCell ref="I37:K37"/>
    <mergeCell ref="L37:N37"/>
    <mergeCell ref="O37:Q37"/>
    <mergeCell ref="R37:T37"/>
    <mergeCell ref="A36:B36"/>
    <mergeCell ref="C36:E36"/>
    <mergeCell ref="F36:H36"/>
    <mergeCell ref="I36:K36"/>
    <mergeCell ref="L36:N36"/>
    <mergeCell ref="O36:Q36"/>
    <mergeCell ref="U33:W33"/>
    <mergeCell ref="X33:Z33"/>
    <mergeCell ref="A35:E35"/>
    <mergeCell ref="F35:H35"/>
    <mergeCell ref="I35:K35"/>
    <mergeCell ref="L35:N35"/>
    <mergeCell ref="O35:Q35"/>
    <mergeCell ref="R35:T35"/>
    <mergeCell ref="U35:W35"/>
    <mergeCell ref="X35:Z35"/>
    <mergeCell ref="O32:Q32"/>
    <mergeCell ref="R32:T32"/>
    <mergeCell ref="U32:W32"/>
    <mergeCell ref="X32:Z32"/>
    <mergeCell ref="C33:E33"/>
    <mergeCell ref="F33:H33"/>
    <mergeCell ref="I33:K33"/>
    <mergeCell ref="L33:N33"/>
    <mergeCell ref="O33:Q33"/>
    <mergeCell ref="R33:T33"/>
    <mergeCell ref="A26:A27"/>
    <mergeCell ref="A28:A29"/>
    <mergeCell ref="C32:E32"/>
    <mergeCell ref="F32:H32"/>
    <mergeCell ref="I32:K32"/>
    <mergeCell ref="L32:N32"/>
    <mergeCell ref="A14:A15"/>
    <mergeCell ref="A16:A17"/>
    <mergeCell ref="A18:A19"/>
    <mergeCell ref="A20:A21"/>
    <mergeCell ref="A22:A23"/>
    <mergeCell ref="A24:A25"/>
    <mergeCell ref="U4:W4"/>
    <mergeCell ref="X4:Z4"/>
    <mergeCell ref="A6:A7"/>
    <mergeCell ref="A8:A9"/>
    <mergeCell ref="A10:A11"/>
    <mergeCell ref="A12:A13"/>
    <mergeCell ref="A1:Z1"/>
    <mergeCell ref="A2:Z2"/>
    <mergeCell ref="A3:B5"/>
    <mergeCell ref="C3:Z3"/>
    <mergeCell ref="C4:E4"/>
    <mergeCell ref="F4:H4"/>
    <mergeCell ref="I4:K4"/>
    <mergeCell ref="L4:N4"/>
    <mergeCell ref="O4:Q4"/>
    <mergeCell ref="R4:T4"/>
  </mergeCells>
  <pageMargins left="0.70866141732283472" right="0.70866141732283472" top="0.74803149606299213" bottom="0.74803149606299213" header="0.31496062992125984" footer="0.31496062992125984"/>
  <pageSetup paperSize="8" scale="50" orientation="landscape" copies="2" r:id="rId1"/>
  <headerFooter>
    <oddFooter>&amp;L&amp;F
&amp;D&amp;C&amp;A&amp;R&amp;P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7DC13-7EAF-4D09-8293-B167CA27D471}">
  <sheetPr>
    <tabColor rgb="FF00FF00"/>
    <pageSetUpPr fitToPage="1"/>
  </sheetPr>
  <dimension ref="A1:J25"/>
  <sheetViews>
    <sheetView zoomScale="60" zoomScaleNormal="60" workbookViewId="0">
      <selection activeCell="N21" sqref="N21"/>
    </sheetView>
  </sheetViews>
  <sheetFormatPr baseColWidth="10" defaultRowHeight="15" x14ac:dyDescent="0.25"/>
  <cols>
    <col min="1" max="1" width="41.140625" customWidth="1"/>
    <col min="2" max="2" width="19.5703125" style="118" customWidth="1"/>
    <col min="3" max="4" width="22.5703125" customWidth="1"/>
    <col min="5" max="5" width="25.140625" customWidth="1"/>
    <col min="6" max="10" width="22.5703125" customWidth="1"/>
  </cols>
  <sheetData>
    <row r="1" spans="1:10" ht="57" customHeight="1" x14ac:dyDescent="0.25">
      <c r="A1" s="351" t="s">
        <v>61</v>
      </c>
      <c r="B1" s="351"/>
      <c r="C1" s="351"/>
      <c r="D1" s="351"/>
      <c r="E1" s="351"/>
      <c r="F1" s="351"/>
      <c r="G1" s="351"/>
      <c r="H1" s="351"/>
      <c r="I1" s="351"/>
      <c r="J1" s="351"/>
    </row>
    <row r="2" spans="1:10" ht="57" customHeight="1" thickBot="1" x14ac:dyDescent="0.3">
      <c r="A2" s="351" t="s">
        <v>145</v>
      </c>
      <c r="B2" s="351"/>
      <c r="C2" s="352"/>
      <c r="D2" s="352"/>
      <c r="E2" s="352"/>
      <c r="F2" s="352"/>
      <c r="G2" s="352"/>
      <c r="H2" s="352"/>
      <c r="I2" s="352"/>
      <c r="J2" s="352"/>
    </row>
    <row r="3" spans="1:10" ht="51.75" customHeight="1" thickBot="1" x14ac:dyDescent="0.3">
      <c r="A3" s="290" t="s">
        <v>62</v>
      </c>
      <c r="B3" s="298"/>
      <c r="C3" s="302" t="s">
        <v>2</v>
      </c>
      <c r="D3" s="302"/>
      <c r="E3" s="302"/>
      <c r="F3" s="302"/>
      <c r="G3" s="302"/>
      <c r="H3" s="302"/>
      <c r="I3" s="302"/>
      <c r="J3" s="303"/>
    </row>
    <row r="4" spans="1:10" ht="67.5" customHeight="1" thickBot="1" x14ac:dyDescent="0.3">
      <c r="A4" s="299"/>
      <c r="B4" s="300"/>
      <c r="C4" s="1" t="s">
        <v>3</v>
      </c>
      <c r="D4" s="3" t="s">
        <v>4</v>
      </c>
      <c r="E4" s="2" t="s">
        <v>5</v>
      </c>
      <c r="F4" s="3" t="s">
        <v>6</v>
      </c>
      <c r="G4" s="3" t="s">
        <v>7</v>
      </c>
      <c r="H4" s="4" t="s">
        <v>8</v>
      </c>
      <c r="I4" s="5" t="s">
        <v>9</v>
      </c>
      <c r="J4" s="6" t="s">
        <v>10</v>
      </c>
    </row>
    <row r="5" spans="1:10" ht="25.5" customHeight="1" x14ac:dyDescent="0.25">
      <c r="A5" s="353" t="s">
        <v>63</v>
      </c>
      <c r="B5" s="7" t="s">
        <v>12</v>
      </c>
      <c r="C5" s="105">
        <v>1385</v>
      </c>
      <c r="D5" s="8">
        <v>153</v>
      </c>
      <c r="E5" s="8">
        <v>124</v>
      </c>
      <c r="F5" s="8">
        <v>235</v>
      </c>
      <c r="G5" s="8" t="s">
        <v>13</v>
      </c>
      <c r="H5" s="8" t="s">
        <v>13</v>
      </c>
      <c r="I5" s="106">
        <v>104</v>
      </c>
      <c r="J5" s="9">
        <f>SUM(C5:I5)</f>
        <v>2001</v>
      </c>
    </row>
    <row r="6" spans="1:10" ht="25.5" customHeight="1" x14ac:dyDescent="0.25">
      <c r="A6" s="347"/>
      <c r="B6" s="10" t="s">
        <v>14</v>
      </c>
      <c r="C6" s="107">
        <f t="shared" ref="C6:J6" si="0">C5/C$15</f>
        <v>0.85125998770743705</v>
      </c>
      <c r="D6" s="11">
        <f t="shared" si="0"/>
        <v>0.82258064516129037</v>
      </c>
      <c r="E6" s="11">
        <f t="shared" si="0"/>
        <v>0.78980891719745228</v>
      </c>
      <c r="F6" s="11">
        <f t="shared" si="0"/>
        <v>0.91796875</v>
      </c>
      <c r="G6" s="108" t="s">
        <v>15</v>
      </c>
      <c r="H6" s="108" t="s">
        <v>15</v>
      </c>
      <c r="I6" s="109">
        <f t="shared" si="0"/>
        <v>0.60115606936416188</v>
      </c>
      <c r="J6" s="12">
        <f t="shared" si="0"/>
        <v>0.83409754064193409</v>
      </c>
    </row>
    <row r="7" spans="1:10" ht="25.5" customHeight="1" x14ac:dyDescent="0.25">
      <c r="A7" s="346" t="s">
        <v>64</v>
      </c>
      <c r="B7" s="13" t="s">
        <v>12</v>
      </c>
      <c r="C7" s="110">
        <v>81</v>
      </c>
      <c r="D7" s="14">
        <v>6</v>
      </c>
      <c r="E7" s="14">
        <v>10</v>
      </c>
      <c r="F7" s="14">
        <v>2</v>
      </c>
      <c r="G7" s="14" t="s">
        <v>13</v>
      </c>
      <c r="H7" s="14" t="s">
        <v>13</v>
      </c>
      <c r="I7" s="111">
        <v>10</v>
      </c>
      <c r="J7" s="15">
        <f t="shared" ref="J7" si="1">SUM(C7:I7)</f>
        <v>109</v>
      </c>
    </row>
    <row r="8" spans="1:10" ht="25.5" customHeight="1" x14ac:dyDescent="0.25">
      <c r="A8" s="347"/>
      <c r="B8" s="10" t="s">
        <v>14</v>
      </c>
      <c r="C8" s="107">
        <f t="shared" ref="C8:J8" si="2">C7/C$15</f>
        <v>4.9784880147510757E-2</v>
      </c>
      <c r="D8" s="11">
        <f t="shared" si="2"/>
        <v>3.2258064516129031E-2</v>
      </c>
      <c r="E8" s="11">
        <f t="shared" si="2"/>
        <v>6.3694267515923567E-2</v>
      </c>
      <c r="F8" s="11">
        <f t="shared" si="2"/>
        <v>7.8125E-3</v>
      </c>
      <c r="G8" s="11" t="s">
        <v>15</v>
      </c>
      <c r="H8" s="11" t="s">
        <v>15</v>
      </c>
      <c r="I8" s="109">
        <f t="shared" si="2"/>
        <v>5.7803468208092484E-2</v>
      </c>
      <c r="J8" s="12">
        <f t="shared" si="2"/>
        <v>4.5435598165902459E-2</v>
      </c>
    </row>
    <row r="9" spans="1:10" ht="25.5" customHeight="1" x14ac:dyDescent="0.25">
      <c r="A9" s="346" t="s">
        <v>65</v>
      </c>
      <c r="B9" s="13" t="s">
        <v>12</v>
      </c>
      <c r="C9" s="110">
        <v>108</v>
      </c>
      <c r="D9" s="14">
        <v>21</v>
      </c>
      <c r="E9" s="14">
        <v>21</v>
      </c>
      <c r="F9" s="14">
        <v>19</v>
      </c>
      <c r="G9" s="14" t="s">
        <v>13</v>
      </c>
      <c r="H9" s="14" t="s">
        <v>13</v>
      </c>
      <c r="I9" s="111">
        <v>20</v>
      </c>
      <c r="J9" s="15">
        <f t="shared" ref="J9" si="3">SUM(C9:I9)</f>
        <v>189</v>
      </c>
    </row>
    <row r="10" spans="1:10" ht="25.5" customHeight="1" x14ac:dyDescent="0.25">
      <c r="A10" s="347"/>
      <c r="B10" s="10" t="s">
        <v>14</v>
      </c>
      <c r="C10" s="107">
        <f t="shared" ref="C10:J10" si="4">C9/C$15</f>
        <v>6.6379840196681014E-2</v>
      </c>
      <c r="D10" s="11">
        <f t="shared" si="4"/>
        <v>0.11290322580645161</v>
      </c>
      <c r="E10" s="11">
        <f t="shared" si="4"/>
        <v>0.13375796178343949</v>
      </c>
      <c r="F10" s="11">
        <f t="shared" si="4"/>
        <v>7.421875E-2</v>
      </c>
      <c r="G10" s="11" t="s">
        <v>15</v>
      </c>
      <c r="H10" s="11" t="s">
        <v>15</v>
      </c>
      <c r="I10" s="109">
        <f t="shared" si="4"/>
        <v>0.11560693641618497</v>
      </c>
      <c r="J10" s="12">
        <f t="shared" si="4"/>
        <v>7.8782826177573984E-2</v>
      </c>
    </row>
    <row r="11" spans="1:10" ht="25.5" customHeight="1" x14ac:dyDescent="0.25">
      <c r="A11" s="346" t="s">
        <v>66</v>
      </c>
      <c r="B11" s="13" t="s">
        <v>12</v>
      </c>
      <c r="C11" s="110">
        <v>34</v>
      </c>
      <c r="D11" s="14">
        <v>5</v>
      </c>
      <c r="E11" s="14">
        <v>1</v>
      </c>
      <c r="F11" s="14">
        <v>0</v>
      </c>
      <c r="G11" s="14" t="s">
        <v>13</v>
      </c>
      <c r="H11" s="14" t="s">
        <v>13</v>
      </c>
      <c r="I11" s="111">
        <v>25</v>
      </c>
      <c r="J11" s="15">
        <f t="shared" ref="J11" si="5">SUM(C11:I11)</f>
        <v>65</v>
      </c>
    </row>
    <row r="12" spans="1:10" ht="25.5" customHeight="1" x14ac:dyDescent="0.25">
      <c r="A12" s="347"/>
      <c r="B12" s="10" t="s">
        <v>14</v>
      </c>
      <c r="C12" s="107">
        <f t="shared" ref="C12:J12" si="6">C11/C$15</f>
        <v>2.0897357098955131E-2</v>
      </c>
      <c r="D12" s="11">
        <f t="shared" si="6"/>
        <v>2.6881720430107527E-2</v>
      </c>
      <c r="E12" s="11">
        <f t="shared" si="6"/>
        <v>6.369426751592357E-3</v>
      </c>
      <c r="F12" s="11">
        <f t="shared" si="6"/>
        <v>0</v>
      </c>
      <c r="G12" s="11" t="s">
        <v>15</v>
      </c>
      <c r="H12" s="11" t="s">
        <v>15</v>
      </c>
      <c r="I12" s="109">
        <f t="shared" si="6"/>
        <v>0.14450867052023122</v>
      </c>
      <c r="J12" s="12">
        <f t="shared" si="6"/>
        <v>2.7094622759483118E-2</v>
      </c>
    </row>
    <row r="13" spans="1:10" ht="25.5" customHeight="1" x14ac:dyDescent="0.25">
      <c r="A13" s="346" t="s">
        <v>67</v>
      </c>
      <c r="B13" s="13" t="s">
        <v>12</v>
      </c>
      <c r="C13" s="110">
        <v>19</v>
      </c>
      <c r="D13" s="14">
        <v>1</v>
      </c>
      <c r="E13" s="14">
        <v>1</v>
      </c>
      <c r="F13" s="14">
        <v>0</v>
      </c>
      <c r="G13" s="14" t="s">
        <v>13</v>
      </c>
      <c r="H13" s="14" t="s">
        <v>13</v>
      </c>
      <c r="I13" s="111">
        <v>14</v>
      </c>
      <c r="J13" s="15">
        <f t="shared" ref="J13" si="7">SUM(C13:I13)</f>
        <v>35</v>
      </c>
    </row>
    <row r="14" spans="1:10" ht="25.5" customHeight="1" thickBot="1" x14ac:dyDescent="0.3">
      <c r="A14" s="348"/>
      <c r="B14" s="10" t="s">
        <v>14</v>
      </c>
      <c r="C14" s="112">
        <f t="shared" ref="C14:J14" si="8">C13/C$15</f>
        <v>1.1677934849416103E-2</v>
      </c>
      <c r="D14" s="16">
        <f t="shared" si="8"/>
        <v>5.3763440860215058E-3</v>
      </c>
      <c r="E14" s="16">
        <f t="shared" si="8"/>
        <v>6.369426751592357E-3</v>
      </c>
      <c r="F14" s="16">
        <f t="shared" si="8"/>
        <v>0</v>
      </c>
      <c r="G14" s="16" t="s">
        <v>15</v>
      </c>
      <c r="H14" s="16" t="s">
        <v>15</v>
      </c>
      <c r="I14" s="113">
        <f t="shared" si="8"/>
        <v>8.0924855491329481E-2</v>
      </c>
      <c r="J14" s="17">
        <f t="shared" si="8"/>
        <v>1.4589412255106295E-2</v>
      </c>
    </row>
    <row r="15" spans="1:10" ht="27.75" customHeight="1" x14ac:dyDescent="0.25">
      <c r="A15" s="349" t="s">
        <v>68</v>
      </c>
      <c r="B15" s="7" t="s">
        <v>12</v>
      </c>
      <c r="C15" s="100">
        <f>C5+C7+C9+C11+C13</f>
        <v>1627</v>
      </c>
      <c r="D15" s="18">
        <f>D5+D7+D9+D11+D13</f>
        <v>186</v>
      </c>
      <c r="E15" s="100">
        <f>E5+E7+E9+E11+E13</f>
        <v>157</v>
      </c>
      <c r="F15" s="18">
        <f t="shared" ref="F15:J15" si="9">F5+F7+F9+F11+F13</f>
        <v>256</v>
      </c>
      <c r="G15" s="18" t="s">
        <v>13</v>
      </c>
      <c r="H15" s="18" t="s">
        <v>13</v>
      </c>
      <c r="I15" s="101">
        <f t="shared" si="9"/>
        <v>173</v>
      </c>
      <c r="J15" s="19">
        <f t="shared" si="9"/>
        <v>2399</v>
      </c>
    </row>
    <row r="16" spans="1:10" ht="27.75" customHeight="1" thickBot="1" x14ac:dyDescent="0.3">
      <c r="A16" s="350"/>
      <c r="B16" s="114" t="s">
        <v>14</v>
      </c>
      <c r="C16" s="102">
        <f t="shared" ref="C16:I16" si="10">C15/C$15</f>
        <v>1</v>
      </c>
      <c r="D16" s="20">
        <f t="shared" si="10"/>
        <v>1</v>
      </c>
      <c r="E16" s="20">
        <f t="shared" si="10"/>
        <v>1</v>
      </c>
      <c r="F16" s="20">
        <f t="shared" si="10"/>
        <v>1</v>
      </c>
      <c r="G16" s="20" t="s">
        <v>15</v>
      </c>
      <c r="H16" s="20" t="s">
        <v>15</v>
      </c>
      <c r="I16" s="103">
        <f t="shared" si="10"/>
        <v>1</v>
      </c>
      <c r="J16" s="21">
        <f>J15/J$15</f>
        <v>1</v>
      </c>
    </row>
    <row r="17" spans="1:10" ht="36" customHeight="1" thickBot="1" x14ac:dyDescent="0.3">
      <c r="A17" s="22"/>
      <c r="B17" s="23"/>
      <c r="C17" s="24"/>
      <c r="D17" s="24"/>
      <c r="E17" s="24"/>
      <c r="F17" s="24"/>
      <c r="G17" s="24"/>
      <c r="H17" s="24"/>
      <c r="I17" s="24"/>
      <c r="J17" s="24"/>
    </row>
    <row r="18" spans="1:10" ht="44.25" customHeight="1" x14ac:dyDescent="0.25">
      <c r="A18" s="25" t="s">
        <v>69</v>
      </c>
      <c r="B18" s="115" t="s">
        <v>12</v>
      </c>
      <c r="C18" s="27">
        <v>401</v>
      </c>
      <c r="D18" s="28">
        <v>1</v>
      </c>
      <c r="E18" s="28">
        <v>23</v>
      </c>
      <c r="F18" s="28">
        <v>1</v>
      </c>
      <c r="G18" s="28" t="s">
        <v>13</v>
      </c>
      <c r="H18" s="28" t="s">
        <v>13</v>
      </c>
      <c r="I18" s="29">
        <v>2</v>
      </c>
      <c r="J18" s="30">
        <f>SUM(C18:I18)</f>
        <v>428</v>
      </c>
    </row>
    <row r="19" spans="1:10" ht="44.25" customHeight="1" thickBot="1" x14ac:dyDescent="0.3">
      <c r="A19" s="116" t="s">
        <v>29</v>
      </c>
      <c r="B19" s="114" t="s">
        <v>12</v>
      </c>
      <c r="C19" s="32">
        <f t="shared" ref="C19:J19" si="11">C20-C15-C18</f>
        <v>0</v>
      </c>
      <c r="D19" s="34">
        <f t="shared" si="11"/>
        <v>4168</v>
      </c>
      <c r="E19" s="34">
        <f t="shared" si="11"/>
        <v>0</v>
      </c>
      <c r="F19" s="34">
        <f t="shared" si="11"/>
        <v>0</v>
      </c>
      <c r="G19" s="34" t="s">
        <v>13</v>
      </c>
      <c r="H19" s="34">
        <v>388</v>
      </c>
      <c r="I19" s="35">
        <f t="shared" si="11"/>
        <v>128</v>
      </c>
      <c r="J19" s="33">
        <f t="shared" si="11"/>
        <v>4684</v>
      </c>
    </row>
    <row r="20" spans="1:10" ht="44.25" customHeight="1" thickBot="1" x14ac:dyDescent="0.3">
      <c r="A20" s="241" t="s">
        <v>30</v>
      </c>
      <c r="B20" s="114" t="s">
        <v>12</v>
      </c>
      <c r="C20" s="32">
        <v>2028</v>
      </c>
      <c r="D20" s="34">
        <v>4355</v>
      </c>
      <c r="E20" s="34">
        <v>180</v>
      </c>
      <c r="F20" s="34">
        <v>257</v>
      </c>
      <c r="G20" s="34" t="s">
        <v>13</v>
      </c>
      <c r="H20" s="34">
        <v>388</v>
      </c>
      <c r="I20" s="35">
        <v>303</v>
      </c>
      <c r="J20" s="33">
        <f>SUM(C20:I20)</f>
        <v>7511</v>
      </c>
    </row>
    <row r="21" spans="1:10" ht="54.75" customHeight="1" thickBot="1" x14ac:dyDescent="0.3">
      <c r="A21" s="240"/>
      <c r="B21" s="22"/>
      <c r="C21" s="36"/>
      <c r="D21" s="36"/>
      <c r="E21" s="36"/>
      <c r="F21" s="36"/>
      <c r="G21" s="36"/>
      <c r="H21" s="36"/>
      <c r="I21" s="36"/>
      <c r="J21" s="37"/>
    </row>
    <row r="22" spans="1:10" ht="42" customHeight="1" x14ac:dyDescent="0.25">
      <c r="A22" s="271" t="s">
        <v>31</v>
      </c>
      <c r="B22" s="272"/>
      <c r="C22" s="272"/>
      <c r="D22" s="39"/>
      <c r="E22" s="39"/>
      <c r="F22" s="39"/>
      <c r="G22" s="39"/>
      <c r="H22" s="39"/>
      <c r="I22" s="39"/>
      <c r="J22" s="40"/>
    </row>
    <row r="23" spans="1:10" ht="42" customHeight="1" x14ac:dyDescent="0.25">
      <c r="A23" s="277" t="s">
        <v>32</v>
      </c>
      <c r="B23" s="278"/>
      <c r="C23" s="117">
        <v>3</v>
      </c>
      <c r="D23" s="42">
        <v>2</v>
      </c>
      <c r="E23" s="42">
        <v>1</v>
      </c>
      <c r="F23" s="42">
        <v>1</v>
      </c>
      <c r="G23" s="42">
        <v>0</v>
      </c>
      <c r="H23" s="42">
        <v>0</v>
      </c>
      <c r="I23" s="42">
        <v>2</v>
      </c>
      <c r="J23" s="43">
        <f>SUM(C23:I23)</f>
        <v>9</v>
      </c>
    </row>
    <row r="24" spans="1:10" ht="42" customHeight="1" thickBot="1" x14ac:dyDescent="0.3">
      <c r="A24" s="279" t="s">
        <v>33</v>
      </c>
      <c r="B24" s="280"/>
      <c r="C24" s="44">
        <v>3</v>
      </c>
      <c r="D24" s="45">
        <v>10</v>
      </c>
      <c r="E24" s="45">
        <v>1</v>
      </c>
      <c r="F24" s="45">
        <v>1</v>
      </c>
      <c r="G24" s="45">
        <v>0</v>
      </c>
      <c r="H24" s="45">
        <v>1</v>
      </c>
      <c r="I24" s="46">
        <v>3</v>
      </c>
      <c r="J24" s="47">
        <f>SUM(C24:I24)</f>
        <v>19</v>
      </c>
    </row>
    <row r="25" spans="1:10" ht="31.5" customHeight="1" x14ac:dyDescent="0.25">
      <c r="A25" s="48" t="s">
        <v>34</v>
      </c>
      <c r="B25" s="49"/>
      <c r="C25" s="50"/>
      <c r="D25" s="50"/>
      <c r="E25" s="50"/>
      <c r="F25" s="50"/>
      <c r="G25" s="50"/>
      <c r="H25" s="50"/>
      <c r="I25" s="50"/>
      <c r="J25" s="50"/>
    </row>
  </sheetData>
  <mergeCells count="13">
    <mergeCell ref="A24:B24"/>
    <mergeCell ref="A9:A10"/>
    <mergeCell ref="A11:A12"/>
    <mergeCell ref="A13:A14"/>
    <mergeCell ref="A15:A16"/>
    <mergeCell ref="A22:C22"/>
    <mergeCell ref="A23:B23"/>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49" orientation="landscape" r:id="rId1"/>
  <headerFooter>
    <oddFooter>&amp;L&amp;F&amp;C&amp;A&amp;R&amp;P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31863-FFB7-4FC1-B8BE-E48F8ADB8AF8}">
  <sheetPr>
    <tabColor rgb="FF00FF00"/>
    <pageSetUpPr fitToPage="1"/>
  </sheetPr>
  <dimension ref="A1:K26"/>
  <sheetViews>
    <sheetView zoomScale="71" zoomScaleNormal="71" workbookViewId="0">
      <selection activeCell="N21" sqref="N21"/>
    </sheetView>
  </sheetViews>
  <sheetFormatPr baseColWidth="10" defaultRowHeight="15" x14ac:dyDescent="0.25"/>
  <cols>
    <col min="1" max="1" width="33.7109375" customWidth="1"/>
    <col min="2" max="2" width="12.140625" customWidth="1"/>
    <col min="3" max="10" width="22.5703125" customWidth="1"/>
  </cols>
  <sheetData>
    <row r="1" spans="1:11" ht="43.5" customHeight="1" x14ac:dyDescent="0.25">
      <c r="A1" s="340" t="s">
        <v>70</v>
      </c>
      <c r="B1" s="340"/>
      <c r="C1" s="340"/>
      <c r="D1" s="340"/>
      <c r="E1" s="340"/>
      <c r="F1" s="340"/>
      <c r="G1" s="340"/>
      <c r="H1" s="340"/>
      <c r="I1" s="340"/>
      <c r="J1" s="340"/>
      <c r="K1" s="223"/>
    </row>
    <row r="2" spans="1:11" ht="43.5" customHeight="1" thickBot="1" x14ac:dyDescent="0.3">
      <c r="A2" s="340" t="s">
        <v>146</v>
      </c>
      <c r="B2" s="340"/>
      <c r="C2" s="342"/>
      <c r="D2" s="342"/>
      <c r="E2" s="342"/>
      <c r="F2" s="342"/>
      <c r="G2" s="342"/>
      <c r="H2" s="342"/>
      <c r="I2" s="342"/>
      <c r="J2" s="342"/>
      <c r="K2" s="223"/>
    </row>
    <row r="3" spans="1:11" ht="51.75" customHeight="1" thickBot="1" x14ac:dyDescent="0.3">
      <c r="A3" s="284" t="s">
        <v>71</v>
      </c>
      <c r="B3" s="285"/>
      <c r="C3" s="343" t="s">
        <v>2</v>
      </c>
      <c r="D3" s="344"/>
      <c r="E3" s="344"/>
      <c r="F3" s="344"/>
      <c r="G3" s="344"/>
      <c r="H3" s="344"/>
      <c r="I3" s="344"/>
      <c r="J3" s="345"/>
      <c r="K3" s="223"/>
    </row>
    <row r="4" spans="1:11" ht="48" customHeight="1" thickBot="1" x14ac:dyDescent="0.3">
      <c r="A4" s="286"/>
      <c r="B4" s="287"/>
      <c r="C4" s="256" t="s">
        <v>3</v>
      </c>
      <c r="D4" s="52" t="s">
        <v>4</v>
      </c>
      <c r="E4" s="4" t="s">
        <v>5</v>
      </c>
      <c r="F4" s="52" t="s">
        <v>6</v>
      </c>
      <c r="G4" s="52" t="s">
        <v>7</v>
      </c>
      <c r="H4" s="52" t="s">
        <v>8</v>
      </c>
      <c r="I4" s="53" t="s">
        <v>9</v>
      </c>
      <c r="J4" s="54" t="s">
        <v>10</v>
      </c>
      <c r="K4" s="223"/>
    </row>
    <row r="5" spans="1:11" ht="25.5" customHeight="1" x14ac:dyDescent="0.25">
      <c r="A5" s="365" t="s">
        <v>72</v>
      </c>
      <c r="B5" s="65" t="s">
        <v>12</v>
      </c>
      <c r="C5" s="56">
        <v>1208</v>
      </c>
      <c r="D5" s="57">
        <v>2211</v>
      </c>
      <c r="E5" s="57">
        <v>127</v>
      </c>
      <c r="F5" s="57">
        <v>208</v>
      </c>
      <c r="G5" s="57" t="s">
        <v>13</v>
      </c>
      <c r="H5" s="57">
        <v>345</v>
      </c>
      <c r="I5" s="58">
        <v>139</v>
      </c>
      <c r="J5" s="257">
        <f>SUM(C5:I5)</f>
        <v>4238</v>
      </c>
      <c r="K5" s="223"/>
    </row>
    <row r="6" spans="1:11" ht="25.5" customHeight="1" x14ac:dyDescent="0.25">
      <c r="A6" s="366"/>
      <c r="B6" s="60" t="s">
        <v>14</v>
      </c>
      <c r="C6" s="61">
        <f t="shared" ref="C6:J6" si="0">C5/C$11</f>
        <v>0.79265091863517056</v>
      </c>
      <c r="D6" s="62">
        <f t="shared" si="0"/>
        <v>0.54822712620877756</v>
      </c>
      <c r="E6" s="62">
        <f t="shared" si="0"/>
        <v>0.7134831460674157</v>
      </c>
      <c r="F6" s="62">
        <f t="shared" si="0"/>
        <v>0.82213438735177868</v>
      </c>
      <c r="G6" s="62" t="s">
        <v>15</v>
      </c>
      <c r="H6" s="62">
        <f t="shared" si="0"/>
        <v>0.90789473684210531</v>
      </c>
      <c r="I6" s="63">
        <f t="shared" si="0"/>
        <v>0.80813953488372092</v>
      </c>
      <c r="J6" s="258">
        <f t="shared" si="0"/>
        <v>0.64801223241590211</v>
      </c>
      <c r="K6" s="223"/>
    </row>
    <row r="7" spans="1:11" ht="25.5" customHeight="1" x14ac:dyDescent="0.25">
      <c r="A7" s="364" t="s">
        <v>73</v>
      </c>
      <c r="B7" s="65" t="s">
        <v>12</v>
      </c>
      <c r="C7" s="66">
        <v>169</v>
      </c>
      <c r="D7" s="67">
        <v>314</v>
      </c>
      <c r="E7" s="67">
        <v>14</v>
      </c>
      <c r="F7" s="67">
        <v>21</v>
      </c>
      <c r="G7" s="67" t="s">
        <v>13</v>
      </c>
      <c r="H7" s="67">
        <v>19</v>
      </c>
      <c r="I7" s="68">
        <v>12</v>
      </c>
      <c r="J7" s="229">
        <f t="shared" ref="J7" si="1">SUM(C7:I7)</f>
        <v>549</v>
      </c>
      <c r="K7" s="223"/>
    </row>
    <row r="8" spans="1:11" ht="25.5" customHeight="1" x14ac:dyDescent="0.25">
      <c r="A8" s="366"/>
      <c r="B8" s="60" t="s">
        <v>14</v>
      </c>
      <c r="C8" s="61">
        <f t="shared" ref="C8:J8" si="2">C7/C$11</f>
        <v>0.11089238845144357</v>
      </c>
      <c r="D8" s="62">
        <f t="shared" si="2"/>
        <v>7.7857674187949422E-2</v>
      </c>
      <c r="E8" s="62">
        <f t="shared" si="2"/>
        <v>7.8651685393258425E-2</v>
      </c>
      <c r="F8" s="62">
        <f t="shared" si="2"/>
        <v>8.3003952569169967E-2</v>
      </c>
      <c r="G8" s="62" t="s">
        <v>15</v>
      </c>
      <c r="H8" s="62">
        <f t="shared" si="2"/>
        <v>0.05</v>
      </c>
      <c r="I8" s="63">
        <f t="shared" si="2"/>
        <v>6.9767441860465115E-2</v>
      </c>
      <c r="J8" s="258">
        <f t="shared" si="2"/>
        <v>8.3944954128440372E-2</v>
      </c>
      <c r="K8" s="223"/>
    </row>
    <row r="9" spans="1:11" ht="25.5" customHeight="1" x14ac:dyDescent="0.25">
      <c r="A9" s="364" t="s">
        <v>74</v>
      </c>
      <c r="B9" s="228" t="s">
        <v>12</v>
      </c>
      <c r="C9" s="224">
        <v>147</v>
      </c>
      <c r="D9" s="225">
        <v>1508</v>
      </c>
      <c r="E9" s="225">
        <v>37</v>
      </c>
      <c r="F9" s="225">
        <v>24</v>
      </c>
      <c r="G9" s="225" t="s">
        <v>13</v>
      </c>
      <c r="H9" s="225">
        <v>16</v>
      </c>
      <c r="I9" s="385">
        <v>21</v>
      </c>
      <c r="J9" s="226">
        <f t="shared" ref="J9:J11" si="3">SUM(C9:I9)</f>
        <v>1753</v>
      </c>
      <c r="K9" s="223"/>
    </row>
    <row r="10" spans="1:11" ht="25.5" customHeight="1" thickBot="1" x14ac:dyDescent="0.3">
      <c r="A10" s="400"/>
      <c r="B10" s="78" t="s">
        <v>14</v>
      </c>
      <c r="C10" s="401">
        <f t="shared" ref="C10:J10" si="4">C9/C$11</f>
        <v>9.6456692913385822E-2</v>
      </c>
      <c r="D10" s="140">
        <f t="shared" si="4"/>
        <v>0.37391519960327302</v>
      </c>
      <c r="E10" s="140">
        <f t="shared" si="4"/>
        <v>0.20786516853932585</v>
      </c>
      <c r="F10" s="140">
        <f t="shared" si="4"/>
        <v>9.4861660079051377E-2</v>
      </c>
      <c r="G10" s="140" t="s">
        <v>15</v>
      </c>
      <c r="H10" s="140">
        <f t="shared" si="4"/>
        <v>4.2105263157894736E-2</v>
      </c>
      <c r="I10" s="388">
        <f t="shared" si="4"/>
        <v>0.12209302325581395</v>
      </c>
      <c r="J10" s="402">
        <f t="shared" si="4"/>
        <v>0.2680428134556575</v>
      </c>
      <c r="K10" s="223"/>
    </row>
    <row r="11" spans="1:11" ht="27.75" customHeight="1" x14ac:dyDescent="0.25">
      <c r="A11" s="403" t="s">
        <v>75</v>
      </c>
      <c r="B11" s="65" t="s">
        <v>12</v>
      </c>
      <c r="C11" s="230">
        <f t="shared" ref="C11:I11" si="5">C5+C7++C9</f>
        <v>1524</v>
      </c>
      <c r="D11" s="231">
        <f t="shared" si="5"/>
        <v>4033</v>
      </c>
      <c r="E11" s="231">
        <f t="shared" si="5"/>
        <v>178</v>
      </c>
      <c r="F11" s="231">
        <f t="shared" si="5"/>
        <v>253</v>
      </c>
      <c r="G11" s="231" t="s">
        <v>13</v>
      </c>
      <c r="H11" s="231">
        <f t="shared" ref="H11" si="6">H5+H7++H9</f>
        <v>380</v>
      </c>
      <c r="I11" s="404">
        <f t="shared" si="5"/>
        <v>172</v>
      </c>
      <c r="J11" s="232">
        <f t="shared" si="3"/>
        <v>6540</v>
      </c>
      <c r="K11" s="223"/>
    </row>
    <row r="12" spans="1:11" ht="27.75" customHeight="1" thickBot="1" x14ac:dyDescent="0.3">
      <c r="A12" s="286"/>
      <c r="B12" s="78" t="s">
        <v>14</v>
      </c>
      <c r="C12" s="79">
        <f t="shared" ref="C12:I12" si="7">C11/C$11</f>
        <v>1</v>
      </c>
      <c r="D12" s="80">
        <f t="shared" si="7"/>
        <v>1</v>
      </c>
      <c r="E12" s="80">
        <f t="shared" si="7"/>
        <v>1</v>
      </c>
      <c r="F12" s="80">
        <f t="shared" si="7"/>
        <v>1</v>
      </c>
      <c r="G12" s="80" t="s">
        <v>15</v>
      </c>
      <c r="H12" s="80">
        <f t="shared" ref="H12" si="8">H11/H$11</f>
        <v>1</v>
      </c>
      <c r="I12" s="81">
        <f t="shared" si="7"/>
        <v>1</v>
      </c>
      <c r="J12" s="260">
        <f>J11/J$11</f>
        <v>1</v>
      </c>
      <c r="K12" s="223"/>
    </row>
    <row r="13" spans="1:11" ht="36" customHeight="1" thickBot="1" x14ac:dyDescent="0.3">
      <c r="A13" s="83"/>
      <c r="B13" s="84"/>
      <c r="C13" s="85"/>
      <c r="D13" s="85"/>
      <c r="E13" s="85"/>
      <c r="F13" s="85"/>
      <c r="G13" s="85"/>
      <c r="H13" s="85"/>
      <c r="I13" s="85"/>
      <c r="J13" s="85"/>
      <c r="K13" s="223"/>
    </row>
    <row r="14" spans="1:11" ht="48.75" customHeight="1" x14ac:dyDescent="0.25">
      <c r="A14" s="86" t="s">
        <v>76</v>
      </c>
      <c r="B14" s="261" t="s">
        <v>12</v>
      </c>
      <c r="C14" s="88">
        <v>504</v>
      </c>
      <c r="D14" s="89">
        <v>322</v>
      </c>
      <c r="E14" s="89">
        <v>2</v>
      </c>
      <c r="F14" s="89">
        <v>4</v>
      </c>
      <c r="G14" s="89" t="s">
        <v>13</v>
      </c>
      <c r="H14" s="89">
        <v>8</v>
      </c>
      <c r="I14" s="90">
        <v>3</v>
      </c>
      <c r="J14" s="91">
        <f>SUM(C14:I14)</f>
        <v>843</v>
      </c>
      <c r="K14" s="223"/>
    </row>
    <row r="15" spans="1:11" ht="48.75" customHeight="1" thickBot="1" x14ac:dyDescent="0.3">
      <c r="A15" s="92" t="s">
        <v>29</v>
      </c>
      <c r="B15" s="405" t="s">
        <v>12</v>
      </c>
      <c r="C15" s="93">
        <f t="shared" ref="C15:J15" si="9">C16-C11-C14</f>
        <v>0</v>
      </c>
      <c r="D15" s="94">
        <f t="shared" si="9"/>
        <v>0</v>
      </c>
      <c r="E15" s="94">
        <f t="shared" si="9"/>
        <v>0</v>
      </c>
      <c r="F15" s="94">
        <f t="shared" si="9"/>
        <v>0</v>
      </c>
      <c r="G15" s="94" t="s">
        <v>13</v>
      </c>
      <c r="H15" s="94">
        <f t="shared" si="9"/>
        <v>0</v>
      </c>
      <c r="I15" s="95">
        <f t="shared" si="9"/>
        <v>128</v>
      </c>
      <c r="J15" s="96">
        <f t="shared" si="9"/>
        <v>128</v>
      </c>
      <c r="K15" s="223"/>
    </row>
    <row r="16" spans="1:11" ht="48.75" customHeight="1" thickBot="1" x14ac:dyDescent="0.3">
      <c r="A16" s="245" t="s">
        <v>30</v>
      </c>
      <c r="B16" s="219" t="s">
        <v>12</v>
      </c>
      <c r="C16" s="93">
        <v>2028</v>
      </c>
      <c r="D16" s="94">
        <v>4355</v>
      </c>
      <c r="E16" s="94">
        <v>180</v>
      </c>
      <c r="F16" s="94">
        <v>257</v>
      </c>
      <c r="G16" s="94" t="s">
        <v>13</v>
      </c>
      <c r="H16" s="94">
        <v>388</v>
      </c>
      <c r="I16" s="95">
        <v>303</v>
      </c>
      <c r="J16" s="96">
        <f>SUM(C16:I16)</f>
        <v>7511</v>
      </c>
      <c r="K16" s="223"/>
    </row>
    <row r="17" spans="1:11" ht="54.75" customHeight="1" thickBot="1" x14ac:dyDescent="0.3">
      <c r="A17" s="212"/>
      <c r="B17" s="83"/>
      <c r="C17" s="238"/>
      <c r="D17" s="238"/>
      <c r="E17" s="238"/>
      <c r="F17" s="238"/>
      <c r="G17" s="238"/>
      <c r="H17" s="238"/>
      <c r="I17" s="238"/>
      <c r="J17" s="262"/>
      <c r="K17" s="223"/>
    </row>
    <row r="18" spans="1:11" ht="36" customHeight="1" x14ac:dyDescent="0.25">
      <c r="A18" s="291" t="s">
        <v>31</v>
      </c>
      <c r="B18" s="292"/>
      <c r="C18" s="292"/>
      <c r="D18" s="39"/>
      <c r="E18" s="39"/>
      <c r="F18" s="39"/>
      <c r="G18" s="39"/>
      <c r="H18" s="39"/>
      <c r="I18" s="39"/>
      <c r="J18" s="77"/>
      <c r="K18" s="223"/>
    </row>
    <row r="19" spans="1:11" ht="36" customHeight="1" x14ac:dyDescent="0.25">
      <c r="A19" s="314" t="s">
        <v>32</v>
      </c>
      <c r="B19" s="315"/>
      <c r="C19" s="117">
        <v>3</v>
      </c>
      <c r="D19" s="247">
        <v>7</v>
      </c>
      <c r="E19" s="247">
        <v>1</v>
      </c>
      <c r="F19" s="247">
        <v>1</v>
      </c>
      <c r="G19" s="247">
        <v>0</v>
      </c>
      <c r="H19" s="247">
        <v>1</v>
      </c>
      <c r="I19" s="247">
        <v>2</v>
      </c>
      <c r="J19" s="264">
        <f>SUM(C19:I19)</f>
        <v>15</v>
      </c>
      <c r="K19" s="223"/>
    </row>
    <row r="20" spans="1:11" ht="36" customHeight="1" thickBot="1" x14ac:dyDescent="0.3">
      <c r="A20" s="310" t="s">
        <v>33</v>
      </c>
      <c r="B20" s="311"/>
      <c r="C20" s="265">
        <v>3</v>
      </c>
      <c r="D20" s="266">
        <v>10</v>
      </c>
      <c r="E20" s="266">
        <v>1</v>
      </c>
      <c r="F20" s="266">
        <v>1</v>
      </c>
      <c r="G20" s="266">
        <v>0</v>
      </c>
      <c r="H20" s="266">
        <v>1</v>
      </c>
      <c r="I20" s="384">
        <v>3</v>
      </c>
      <c r="J20" s="267">
        <f>SUM(C20:I20)</f>
        <v>19</v>
      </c>
      <c r="K20" s="223"/>
    </row>
    <row r="21" spans="1:11" ht="31.5" customHeight="1" x14ac:dyDescent="0.25">
      <c r="A21" s="223" t="s">
        <v>34</v>
      </c>
      <c r="B21" s="143"/>
      <c r="C21" s="268"/>
      <c r="D21" s="268"/>
      <c r="E21" s="268"/>
      <c r="F21" s="268"/>
      <c r="G21" s="268"/>
      <c r="H21" s="268"/>
      <c r="I21" s="268"/>
      <c r="J21" s="268"/>
      <c r="K21" s="223"/>
    </row>
    <row r="22" spans="1:11" x14ac:dyDescent="0.25">
      <c r="A22" s="223"/>
      <c r="B22" s="223"/>
      <c r="C22" s="223"/>
      <c r="D22" s="223"/>
      <c r="E22" s="223"/>
      <c r="F22" s="223"/>
      <c r="G22" s="223"/>
      <c r="H22" s="223"/>
      <c r="I22" s="223"/>
      <c r="J22" s="223"/>
      <c r="K22" s="223"/>
    </row>
    <row r="23" spans="1:11" x14ac:dyDescent="0.25">
      <c r="A23" s="223"/>
      <c r="B23" s="223"/>
      <c r="C23" s="223"/>
      <c r="D23" s="223"/>
      <c r="E23" s="223"/>
      <c r="F23" s="223"/>
      <c r="G23" s="223"/>
      <c r="H23" s="223"/>
      <c r="I23" s="223"/>
      <c r="J23" s="223"/>
      <c r="K23" s="223"/>
    </row>
    <row r="24" spans="1:11" x14ac:dyDescent="0.25">
      <c r="A24" s="223"/>
      <c r="B24" s="223"/>
      <c r="C24" s="223"/>
      <c r="D24" s="223"/>
      <c r="E24" s="223"/>
      <c r="F24" s="223"/>
      <c r="G24" s="223"/>
      <c r="H24" s="223"/>
      <c r="I24" s="223"/>
      <c r="J24" s="223"/>
      <c r="K24" s="223"/>
    </row>
    <row r="25" spans="1:11" x14ac:dyDescent="0.25">
      <c r="A25" s="223"/>
      <c r="B25" s="223"/>
      <c r="C25" s="223"/>
      <c r="D25" s="223"/>
      <c r="E25" s="223"/>
      <c r="F25" s="223"/>
      <c r="G25" s="223"/>
      <c r="H25" s="223"/>
      <c r="I25" s="223"/>
      <c r="J25" s="223"/>
      <c r="K25" s="223"/>
    </row>
    <row r="26" spans="1:11" x14ac:dyDescent="0.25">
      <c r="A26" s="223"/>
      <c r="B26" s="223"/>
      <c r="C26" s="223"/>
      <c r="D26" s="223"/>
      <c r="E26" s="223"/>
      <c r="F26" s="223"/>
      <c r="G26" s="223"/>
      <c r="H26" s="223"/>
      <c r="I26" s="223"/>
      <c r="J26" s="223"/>
      <c r="K26" s="223"/>
    </row>
  </sheetData>
  <mergeCells count="11">
    <mergeCell ref="A9:A10"/>
    <mergeCell ref="A11:A12"/>
    <mergeCell ref="A18:C18"/>
    <mergeCell ref="A19:B19"/>
    <mergeCell ref="A20:B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57" orientation="landscape" r:id="rId1"/>
  <headerFooter>
    <oddFooter>&amp;L&amp;F&amp;C&amp;A&amp;R&amp;P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9A151-8579-455C-879B-9AC87B076F61}">
  <sheetPr>
    <tabColor rgb="FF00FF00"/>
    <pageSetUpPr fitToPage="1"/>
  </sheetPr>
  <dimension ref="A1:J34"/>
  <sheetViews>
    <sheetView zoomScale="48" zoomScaleNormal="48" workbookViewId="0">
      <selection activeCell="N21" sqref="N21"/>
    </sheetView>
  </sheetViews>
  <sheetFormatPr baseColWidth="10" defaultRowHeight="15" x14ac:dyDescent="0.25"/>
  <cols>
    <col min="1" max="1" width="54.5703125" customWidth="1"/>
    <col min="2" max="2" width="17.28515625" customWidth="1"/>
    <col min="3" max="10" width="26.140625" customWidth="1"/>
  </cols>
  <sheetData>
    <row r="1" spans="1:10" ht="57" customHeight="1" x14ac:dyDescent="0.25">
      <c r="A1" s="360" t="s">
        <v>49</v>
      </c>
      <c r="B1" s="360"/>
      <c r="C1" s="360"/>
      <c r="D1" s="360"/>
      <c r="E1" s="360"/>
      <c r="F1" s="360"/>
      <c r="G1" s="360"/>
      <c r="H1" s="360"/>
      <c r="I1" s="360"/>
      <c r="J1" s="360"/>
    </row>
    <row r="2" spans="1:10" ht="42" customHeight="1" thickBot="1" x14ac:dyDescent="0.3">
      <c r="A2" s="360" t="s">
        <v>147</v>
      </c>
      <c r="B2" s="360"/>
      <c r="C2" s="361"/>
      <c r="D2" s="361"/>
      <c r="E2" s="361"/>
      <c r="F2" s="361"/>
      <c r="G2" s="361"/>
      <c r="H2" s="361"/>
      <c r="I2" s="361"/>
      <c r="J2" s="361"/>
    </row>
    <row r="3" spans="1:10" ht="51.75" customHeight="1" thickBot="1" x14ac:dyDescent="0.3">
      <c r="A3" s="337" t="s">
        <v>50</v>
      </c>
      <c r="B3" s="362"/>
      <c r="C3" s="343" t="s">
        <v>2</v>
      </c>
      <c r="D3" s="344"/>
      <c r="E3" s="344"/>
      <c r="F3" s="344"/>
      <c r="G3" s="344"/>
      <c r="H3" s="344"/>
      <c r="I3" s="344"/>
      <c r="J3" s="345"/>
    </row>
    <row r="4" spans="1:10" ht="57.75" customHeight="1" thickBot="1" x14ac:dyDescent="0.3">
      <c r="A4" s="341"/>
      <c r="B4" s="363"/>
      <c r="C4" s="406" t="s">
        <v>3</v>
      </c>
      <c r="D4" s="242" t="s">
        <v>4</v>
      </c>
      <c r="E4" s="99" t="s">
        <v>5</v>
      </c>
      <c r="F4" s="242" t="s">
        <v>6</v>
      </c>
      <c r="G4" s="242" t="s">
        <v>7</v>
      </c>
      <c r="H4" s="99" t="s">
        <v>148</v>
      </c>
      <c r="I4" s="407" t="s">
        <v>9</v>
      </c>
      <c r="J4" s="239" t="s">
        <v>10</v>
      </c>
    </row>
    <row r="5" spans="1:10" ht="31.5" customHeight="1" x14ac:dyDescent="0.25">
      <c r="A5" s="408" t="s">
        <v>51</v>
      </c>
      <c r="B5" s="409" t="s">
        <v>12</v>
      </c>
      <c r="C5" s="410">
        <v>52</v>
      </c>
      <c r="D5" s="411">
        <v>36</v>
      </c>
      <c r="E5" s="411">
        <v>9</v>
      </c>
      <c r="F5" s="411">
        <v>12</v>
      </c>
      <c r="G5" s="411" t="s">
        <v>13</v>
      </c>
      <c r="H5" s="411" t="s">
        <v>13</v>
      </c>
      <c r="I5" s="412">
        <v>12</v>
      </c>
      <c r="J5" s="413">
        <f>SUM(C5:I5)</f>
        <v>121</v>
      </c>
    </row>
    <row r="6" spans="1:10" ht="31.5" customHeight="1" x14ac:dyDescent="0.25">
      <c r="A6" s="414"/>
      <c r="B6" s="415" t="s">
        <v>14</v>
      </c>
      <c r="C6" s="416">
        <f t="shared" ref="C6:J6" si="0">C5/C$21</f>
        <v>4.0720438527799531E-2</v>
      </c>
      <c r="D6" s="417">
        <f t="shared" si="0"/>
        <v>6.545454545454546E-2</v>
      </c>
      <c r="E6" s="417">
        <f t="shared" si="0"/>
        <v>5.7692307692307696E-2</v>
      </c>
      <c r="F6" s="417">
        <f t="shared" si="0"/>
        <v>4.7058823529411764E-2</v>
      </c>
      <c r="G6" s="417" t="s">
        <v>15</v>
      </c>
      <c r="H6" s="417" t="s">
        <v>15</v>
      </c>
      <c r="I6" s="418">
        <f t="shared" si="0"/>
        <v>6.8965517241379309E-2</v>
      </c>
      <c r="J6" s="419">
        <f t="shared" si="0"/>
        <v>5.0165837479270316E-2</v>
      </c>
    </row>
    <row r="7" spans="1:10" ht="25.5" customHeight="1" x14ac:dyDescent="0.25">
      <c r="A7" s="327" t="s">
        <v>52</v>
      </c>
      <c r="B7" s="420" t="s">
        <v>12</v>
      </c>
      <c r="C7" s="421">
        <v>191</v>
      </c>
      <c r="D7" s="422">
        <v>72</v>
      </c>
      <c r="E7" s="422">
        <v>23</v>
      </c>
      <c r="F7" s="422">
        <v>48</v>
      </c>
      <c r="G7" s="422" t="s">
        <v>13</v>
      </c>
      <c r="H7" s="422" t="s">
        <v>13</v>
      </c>
      <c r="I7" s="423">
        <v>41</v>
      </c>
      <c r="J7" s="424">
        <f t="shared" ref="J7" si="1">SUM(C7:I7)</f>
        <v>375</v>
      </c>
    </row>
    <row r="8" spans="1:10" ht="25.5" customHeight="1" x14ac:dyDescent="0.25">
      <c r="A8" s="414"/>
      <c r="B8" s="415" t="s">
        <v>14</v>
      </c>
      <c r="C8" s="416">
        <f t="shared" ref="C8:J8" si="2">C7/C$21</f>
        <v>0.14956930305403288</v>
      </c>
      <c r="D8" s="417">
        <f t="shared" si="2"/>
        <v>0.13090909090909092</v>
      </c>
      <c r="E8" s="417">
        <f t="shared" si="2"/>
        <v>0.14743589743589744</v>
      </c>
      <c r="F8" s="417">
        <f t="shared" si="2"/>
        <v>0.18823529411764706</v>
      </c>
      <c r="G8" s="417" t="s">
        <v>15</v>
      </c>
      <c r="H8" s="417" t="s">
        <v>15</v>
      </c>
      <c r="I8" s="418">
        <f t="shared" si="2"/>
        <v>0.23563218390804597</v>
      </c>
      <c r="J8" s="419">
        <f t="shared" si="2"/>
        <v>0.15547263681592038</v>
      </c>
    </row>
    <row r="9" spans="1:10" ht="33.75" customHeight="1" x14ac:dyDescent="0.25">
      <c r="A9" s="327" t="s">
        <v>53</v>
      </c>
      <c r="B9" s="420" t="s">
        <v>12</v>
      </c>
      <c r="C9" s="421">
        <v>543</v>
      </c>
      <c r="D9" s="422">
        <v>142</v>
      </c>
      <c r="E9" s="422">
        <v>36</v>
      </c>
      <c r="F9" s="422">
        <v>68</v>
      </c>
      <c r="G9" s="422" t="s">
        <v>13</v>
      </c>
      <c r="H9" s="422" t="s">
        <v>13</v>
      </c>
      <c r="I9" s="423">
        <v>46</v>
      </c>
      <c r="J9" s="424">
        <f t="shared" ref="J9" si="3">SUM(C9:I9)</f>
        <v>835</v>
      </c>
    </row>
    <row r="10" spans="1:10" ht="33.75" customHeight="1" x14ac:dyDescent="0.25">
      <c r="A10" s="414"/>
      <c r="B10" s="415" t="s">
        <v>14</v>
      </c>
      <c r="C10" s="416">
        <f t="shared" ref="C10:J10" si="4">C9/C$21</f>
        <v>0.42521534847298353</v>
      </c>
      <c r="D10" s="417">
        <f t="shared" si="4"/>
        <v>0.25818181818181818</v>
      </c>
      <c r="E10" s="417">
        <f t="shared" si="4"/>
        <v>0.23076923076923078</v>
      </c>
      <c r="F10" s="417">
        <f t="shared" si="4"/>
        <v>0.26666666666666666</v>
      </c>
      <c r="G10" s="417" t="s">
        <v>15</v>
      </c>
      <c r="H10" s="417" t="s">
        <v>15</v>
      </c>
      <c r="I10" s="418">
        <f t="shared" si="4"/>
        <v>0.26436781609195403</v>
      </c>
      <c r="J10" s="419">
        <f t="shared" si="4"/>
        <v>0.34618573797678276</v>
      </c>
    </row>
    <row r="11" spans="1:10" ht="25.5" customHeight="1" x14ac:dyDescent="0.25">
      <c r="A11" s="327" t="s">
        <v>54</v>
      </c>
      <c r="B11" s="420" t="s">
        <v>12</v>
      </c>
      <c r="C11" s="421">
        <v>111</v>
      </c>
      <c r="D11" s="422">
        <v>46</v>
      </c>
      <c r="E11" s="422">
        <v>14</v>
      </c>
      <c r="F11" s="422">
        <v>21</v>
      </c>
      <c r="G11" s="422" t="s">
        <v>13</v>
      </c>
      <c r="H11" s="422" t="s">
        <v>13</v>
      </c>
      <c r="I11" s="423">
        <v>23</v>
      </c>
      <c r="J11" s="424">
        <f t="shared" ref="J11" si="5">SUM(C11:I11)</f>
        <v>215</v>
      </c>
    </row>
    <row r="12" spans="1:10" ht="25.5" customHeight="1" x14ac:dyDescent="0.25">
      <c r="A12" s="414"/>
      <c r="B12" s="415" t="s">
        <v>14</v>
      </c>
      <c r="C12" s="416">
        <f t="shared" ref="C12:J12" si="6">C11/C$21</f>
        <v>8.6922474549725917E-2</v>
      </c>
      <c r="D12" s="417">
        <f t="shared" si="6"/>
        <v>8.3636363636363634E-2</v>
      </c>
      <c r="E12" s="417">
        <f t="shared" si="6"/>
        <v>8.9743589743589744E-2</v>
      </c>
      <c r="F12" s="417">
        <f t="shared" si="6"/>
        <v>8.2352941176470587E-2</v>
      </c>
      <c r="G12" s="417" t="s">
        <v>15</v>
      </c>
      <c r="H12" s="417" t="s">
        <v>15</v>
      </c>
      <c r="I12" s="418">
        <f t="shared" si="6"/>
        <v>0.13218390804597702</v>
      </c>
      <c r="J12" s="419">
        <f t="shared" si="6"/>
        <v>8.9137645107794358E-2</v>
      </c>
    </row>
    <row r="13" spans="1:10" ht="25.5" customHeight="1" x14ac:dyDescent="0.25">
      <c r="A13" s="327" t="s">
        <v>55</v>
      </c>
      <c r="B13" s="420" t="s">
        <v>12</v>
      </c>
      <c r="C13" s="421">
        <v>26</v>
      </c>
      <c r="D13" s="422">
        <v>27</v>
      </c>
      <c r="E13" s="422">
        <v>1</v>
      </c>
      <c r="F13" s="422">
        <v>4</v>
      </c>
      <c r="G13" s="422" t="s">
        <v>13</v>
      </c>
      <c r="H13" s="422" t="s">
        <v>13</v>
      </c>
      <c r="I13" s="423">
        <v>12</v>
      </c>
      <c r="J13" s="424">
        <f t="shared" ref="J13" si="7">SUM(C13:I13)</f>
        <v>70</v>
      </c>
    </row>
    <row r="14" spans="1:10" ht="25.5" customHeight="1" x14ac:dyDescent="0.25">
      <c r="A14" s="414"/>
      <c r="B14" s="415" t="s">
        <v>14</v>
      </c>
      <c r="C14" s="416">
        <f t="shared" ref="C14:J14" si="8">C13/C$21</f>
        <v>2.0360219263899765E-2</v>
      </c>
      <c r="D14" s="417">
        <f t="shared" si="8"/>
        <v>4.9090909090909088E-2</v>
      </c>
      <c r="E14" s="417">
        <f t="shared" si="8"/>
        <v>6.41025641025641E-3</v>
      </c>
      <c r="F14" s="417">
        <f t="shared" si="8"/>
        <v>1.5686274509803921E-2</v>
      </c>
      <c r="G14" s="417" t="s">
        <v>15</v>
      </c>
      <c r="H14" s="417" t="s">
        <v>15</v>
      </c>
      <c r="I14" s="418">
        <f t="shared" si="8"/>
        <v>6.8965517241379309E-2</v>
      </c>
      <c r="J14" s="419">
        <f t="shared" si="8"/>
        <v>2.9021558872305141E-2</v>
      </c>
    </row>
    <row r="15" spans="1:10" ht="25.5" customHeight="1" x14ac:dyDescent="0.25">
      <c r="A15" s="327" t="s">
        <v>56</v>
      </c>
      <c r="B15" s="420" t="s">
        <v>12</v>
      </c>
      <c r="C15" s="421">
        <v>24</v>
      </c>
      <c r="D15" s="422">
        <v>10</v>
      </c>
      <c r="E15" s="422">
        <v>0</v>
      </c>
      <c r="F15" s="422">
        <v>3</v>
      </c>
      <c r="G15" s="422" t="s">
        <v>13</v>
      </c>
      <c r="H15" s="422" t="s">
        <v>13</v>
      </c>
      <c r="I15" s="423">
        <v>5</v>
      </c>
      <c r="J15" s="424">
        <f t="shared" ref="J15" si="9">SUM(C15:I15)</f>
        <v>42</v>
      </c>
    </row>
    <row r="16" spans="1:10" ht="25.5" customHeight="1" x14ac:dyDescent="0.25">
      <c r="A16" s="414"/>
      <c r="B16" s="415" t="s">
        <v>14</v>
      </c>
      <c r="C16" s="416">
        <f t="shared" ref="C16:J16" si="10">C15/C$21</f>
        <v>1.8794048551292093E-2</v>
      </c>
      <c r="D16" s="417">
        <f t="shared" si="10"/>
        <v>1.8181818181818181E-2</v>
      </c>
      <c r="E16" s="417">
        <f t="shared" si="10"/>
        <v>0</v>
      </c>
      <c r="F16" s="417">
        <f t="shared" si="10"/>
        <v>1.1764705882352941E-2</v>
      </c>
      <c r="G16" s="417" t="s">
        <v>15</v>
      </c>
      <c r="H16" s="417" t="s">
        <v>15</v>
      </c>
      <c r="I16" s="418">
        <f t="shared" si="10"/>
        <v>2.8735632183908046E-2</v>
      </c>
      <c r="J16" s="419">
        <f t="shared" si="10"/>
        <v>1.7412935323383085E-2</v>
      </c>
    </row>
    <row r="17" spans="1:10" ht="25.5" customHeight="1" x14ac:dyDescent="0.25">
      <c r="A17" s="425" t="s">
        <v>139</v>
      </c>
      <c r="B17" s="420" t="s">
        <v>12</v>
      </c>
      <c r="C17" s="421">
        <v>45</v>
      </c>
      <c r="D17" s="422">
        <v>155</v>
      </c>
      <c r="E17" s="422">
        <v>2</v>
      </c>
      <c r="F17" s="422">
        <v>5</v>
      </c>
      <c r="G17" s="422" t="s">
        <v>13</v>
      </c>
      <c r="H17" s="422" t="s">
        <v>13</v>
      </c>
      <c r="I17" s="423">
        <v>3</v>
      </c>
      <c r="J17" s="424">
        <f t="shared" ref="J17" si="11">SUM(C17:I17)</f>
        <v>210</v>
      </c>
    </row>
    <row r="18" spans="1:10" ht="25.5" customHeight="1" x14ac:dyDescent="0.25">
      <c r="A18" s="414"/>
      <c r="B18" s="415" t="s">
        <v>14</v>
      </c>
      <c r="C18" s="416">
        <f t="shared" ref="C18:J18" si="12">C17/C$21</f>
        <v>3.5238841033672669E-2</v>
      </c>
      <c r="D18" s="417">
        <f t="shared" si="12"/>
        <v>0.2818181818181818</v>
      </c>
      <c r="E18" s="417">
        <f t="shared" si="12"/>
        <v>1.282051282051282E-2</v>
      </c>
      <c r="F18" s="417">
        <f t="shared" si="12"/>
        <v>1.9607843137254902E-2</v>
      </c>
      <c r="G18" s="417" t="s">
        <v>15</v>
      </c>
      <c r="H18" s="417" t="s">
        <v>15</v>
      </c>
      <c r="I18" s="418">
        <f t="shared" si="12"/>
        <v>1.7241379310344827E-2</v>
      </c>
      <c r="J18" s="419">
        <f t="shared" si="12"/>
        <v>8.7064676616915429E-2</v>
      </c>
    </row>
    <row r="19" spans="1:10" ht="25.5" customHeight="1" x14ac:dyDescent="0.25">
      <c r="A19" s="425" t="s">
        <v>57</v>
      </c>
      <c r="B19" s="420" t="s">
        <v>12</v>
      </c>
      <c r="C19" s="421">
        <v>285</v>
      </c>
      <c r="D19" s="422">
        <v>62</v>
      </c>
      <c r="E19" s="422">
        <v>71</v>
      </c>
      <c r="F19" s="422">
        <v>94</v>
      </c>
      <c r="G19" s="422" t="s">
        <v>13</v>
      </c>
      <c r="H19" s="422" t="s">
        <v>13</v>
      </c>
      <c r="I19" s="423">
        <v>32</v>
      </c>
      <c r="J19" s="424">
        <f t="shared" ref="J19" si="13">SUM(C19:I19)</f>
        <v>544</v>
      </c>
    </row>
    <row r="20" spans="1:10" ht="25.5" customHeight="1" thickBot="1" x14ac:dyDescent="0.3">
      <c r="A20" s="414"/>
      <c r="B20" s="420" t="s">
        <v>14</v>
      </c>
      <c r="C20" s="426">
        <f t="shared" ref="C20:J20" si="14">C19/C$21</f>
        <v>0.22317932654659359</v>
      </c>
      <c r="D20" s="427">
        <f t="shared" si="14"/>
        <v>0.11272727272727273</v>
      </c>
      <c r="E20" s="427">
        <f t="shared" si="14"/>
        <v>0.45512820512820512</v>
      </c>
      <c r="F20" s="427">
        <f t="shared" si="14"/>
        <v>0.36862745098039218</v>
      </c>
      <c r="G20" s="427" t="s">
        <v>15</v>
      </c>
      <c r="H20" s="427" t="s">
        <v>15</v>
      </c>
      <c r="I20" s="428">
        <f t="shared" si="14"/>
        <v>0.18390804597701149</v>
      </c>
      <c r="J20" s="429">
        <f t="shared" si="14"/>
        <v>0.22553897180762852</v>
      </c>
    </row>
    <row r="21" spans="1:10" ht="30.75" customHeight="1" x14ac:dyDescent="0.25">
      <c r="A21" s="357" t="s">
        <v>58</v>
      </c>
      <c r="B21" s="430" t="s">
        <v>12</v>
      </c>
      <c r="C21" s="74">
        <f t="shared" ref="C21:J21" si="15">C5+C7+C9+C11+C13+C15+C17+C19</f>
        <v>1277</v>
      </c>
      <c r="D21" s="75">
        <f t="shared" si="15"/>
        <v>550</v>
      </c>
      <c r="E21" s="75">
        <f t="shared" si="15"/>
        <v>156</v>
      </c>
      <c r="F21" s="75">
        <f t="shared" si="15"/>
        <v>255</v>
      </c>
      <c r="G21" s="75" t="s">
        <v>13</v>
      </c>
      <c r="H21" s="75" t="s">
        <v>13</v>
      </c>
      <c r="I21" s="76">
        <f t="shared" si="15"/>
        <v>174</v>
      </c>
      <c r="J21" s="259">
        <f t="shared" si="15"/>
        <v>2412</v>
      </c>
    </row>
    <row r="22" spans="1:10" ht="30.75" customHeight="1" thickBot="1" x14ac:dyDescent="0.3">
      <c r="A22" s="358"/>
      <c r="B22" s="431" t="s">
        <v>14</v>
      </c>
      <c r="C22" s="79">
        <f t="shared" ref="C22:I22" si="16">C21/C$21</f>
        <v>1</v>
      </c>
      <c r="D22" s="80">
        <f t="shared" si="16"/>
        <v>1</v>
      </c>
      <c r="E22" s="80">
        <f t="shared" si="16"/>
        <v>1</v>
      </c>
      <c r="F22" s="80">
        <f t="shared" si="16"/>
        <v>1</v>
      </c>
      <c r="G22" s="80" t="s">
        <v>15</v>
      </c>
      <c r="H22" s="80" t="s">
        <v>15</v>
      </c>
      <c r="I22" s="81">
        <f t="shared" si="16"/>
        <v>1</v>
      </c>
      <c r="J22" s="260">
        <f>J21/J$21</f>
        <v>1</v>
      </c>
    </row>
    <row r="23" spans="1:10" ht="36" customHeight="1" thickBot="1" x14ac:dyDescent="0.3">
      <c r="A23" s="83"/>
      <c r="B23" s="84"/>
      <c r="C23" s="85"/>
      <c r="D23" s="85"/>
      <c r="E23" s="85"/>
      <c r="F23" s="85"/>
      <c r="G23" s="85"/>
      <c r="H23" s="85"/>
      <c r="I23" s="85"/>
      <c r="J23" s="85"/>
    </row>
    <row r="24" spans="1:10" ht="57" customHeight="1" x14ac:dyDescent="0.25">
      <c r="A24" s="86" t="s">
        <v>59</v>
      </c>
      <c r="B24" s="432" t="s">
        <v>12</v>
      </c>
      <c r="C24" s="433">
        <v>751</v>
      </c>
      <c r="D24" s="434">
        <v>30</v>
      </c>
      <c r="E24" s="434">
        <v>24</v>
      </c>
      <c r="F24" s="434">
        <v>2</v>
      </c>
      <c r="G24" s="434" t="s">
        <v>13</v>
      </c>
      <c r="H24" s="434" t="s">
        <v>13</v>
      </c>
      <c r="I24" s="435">
        <v>1</v>
      </c>
      <c r="J24" s="436">
        <f>SUM(C24:I24)</f>
        <v>808</v>
      </c>
    </row>
    <row r="25" spans="1:10" ht="55.5" customHeight="1" thickBot="1" x14ac:dyDescent="0.3">
      <c r="A25" s="92" t="s">
        <v>29</v>
      </c>
      <c r="B25" s="437" t="s">
        <v>12</v>
      </c>
      <c r="C25" s="438">
        <f t="shared" ref="C25:J25" si="17">C26-C21-C24</f>
        <v>0</v>
      </c>
      <c r="D25" s="438">
        <f t="shared" si="17"/>
        <v>3775</v>
      </c>
      <c r="E25" s="438">
        <f t="shared" si="17"/>
        <v>0</v>
      </c>
      <c r="F25" s="438">
        <f t="shared" si="17"/>
        <v>0</v>
      </c>
      <c r="G25" s="439" t="s">
        <v>13</v>
      </c>
      <c r="H25" s="439">
        <v>388</v>
      </c>
      <c r="I25" s="440">
        <f t="shared" si="17"/>
        <v>128</v>
      </c>
      <c r="J25" s="441">
        <f t="shared" si="17"/>
        <v>4291</v>
      </c>
    </row>
    <row r="26" spans="1:10" ht="54.75" customHeight="1" thickBot="1" x14ac:dyDescent="0.3">
      <c r="A26" s="245" t="s">
        <v>30</v>
      </c>
      <c r="B26" s="442" t="s">
        <v>12</v>
      </c>
      <c r="C26" s="438">
        <v>2028</v>
      </c>
      <c r="D26" s="439">
        <v>4355</v>
      </c>
      <c r="E26" s="439">
        <v>180</v>
      </c>
      <c r="F26" s="439">
        <v>257</v>
      </c>
      <c r="G26" s="439" t="s">
        <v>13</v>
      </c>
      <c r="H26" s="439">
        <v>388</v>
      </c>
      <c r="I26" s="440">
        <v>303</v>
      </c>
      <c r="J26" s="441">
        <f>SUM(C26:I26)</f>
        <v>7511</v>
      </c>
    </row>
    <row r="27" spans="1:10" ht="54.75" customHeight="1" thickBot="1" x14ac:dyDescent="0.3">
      <c r="A27" s="212"/>
      <c r="B27" s="83"/>
      <c r="C27" s="238"/>
      <c r="D27" s="238"/>
      <c r="E27" s="238"/>
      <c r="F27" s="238"/>
      <c r="G27" s="238"/>
      <c r="H27" s="238"/>
      <c r="I27" s="238"/>
      <c r="J27" s="262"/>
    </row>
    <row r="28" spans="1:10" ht="36.75" customHeight="1" x14ac:dyDescent="0.25">
      <c r="A28" s="443" t="s">
        <v>31</v>
      </c>
      <c r="B28" s="444"/>
      <c r="C28" s="444"/>
      <c r="D28" s="39"/>
      <c r="E28" s="39"/>
      <c r="F28" s="39"/>
      <c r="G28" s="39"/>
      <c r="H28" s="39"/>
      <c r="I28" s="39"/>
      <c r="J28" s="77"/>
    </row>
    <row r="29" spans="1:10" ht="36.75" customHeight="1" x14ac:dyDescent="0.25">
      <c r="A29" s="445" t="s">
        <v>32</v>
      </c>
      <c r="B29" s="446"/>
      <c r="C29" s="447">
        <v>3</v>
      </c>
      <c r="D29" s="448">
        <v>4</v>
      </c>
      <c r="E29" s="448">
        <v>1</v>
      </c>
      <c r="F29" s="448">
        <v>1</v>
      </c>
      <c r="G29" s="448">
        <v>0</v>
      </c>
      <c r="H29" s="448">
        <v>0</v>
      </c>
      <c r="I29" s="448">
        <v>2</v>
      </c>
      <c r="J29" s="449">
        <f>SUM(C29:I29)</f>
        <v>11</v>
      </c>
    </row>
    <row r="30" spans="1:10" ht="36.75" customHeight="1" thickBot="1" x14ac:dyDescent="0.3">
      <c r="A30" s="450" t="s">
        <v>33</v>
      </c>
      <c r="B30" s="451"/>
      <c r="C30" s="452">
        <v>3</v>
      </c>
      <c r="D30" s="453">
        <v>10</v>
      </c>
      <c r="E30" s="453">
        <v>1</v>
      </c>
      <c r="F30" s="453">
        <v>1</v>
      </c>
      <c r="G30" s="453">
        <v>0</v>
      </c>
      <c r="H30" s="453">
        <v>1</v>
      </c>
      <c r="I30" s="454">
        <v>3</v>
      </c>
      <c r="J30" s="455">
        <f>SUM(C30:I30)</f>
        <v>19</v>
      </c>
    </row>
    <row r="31" spans="1:10" ht="31.5" customHeight="1" x14ac:dyDescent="0.25">
      <c r="A31" s="398" t="s">
        <v>34</v>
      </c>
      <c r="B31" s="83"/>
      <c r="C31" s="268"/>
      <c r="D31" s="268"/>
      <c r="E31" s="268"/>
      <c r="F31" s="268"/>
      <c r="G31" s="268"/>
      <c r="H31" s="268"/>
      <c r="I31" s="268"/>
      <c r="J31" s="268"/>
    </row>
    <row r="32" spans="1:10" ht="38.25" customHeight="1" x14ac:dyDescent="0.25">
      <c r="A32" s="359" t="s">
        <v>60</v>
      </c>
      <c r="B32" s="359"/>
      <c r="C32" s="359"/>
      <c r="D32" s="359"/>
      <c r="E32" s="359"/>
      <c r="F32" s="359"/>
      <c r="G32" s="359"/>
      <c r="H32" s="359"/>
      <c r="I32" s="359"/>
      <c r="J32" s="359"/>
    </row>
    <row r="34" spans="1:10" ht="33.75" customHeight="1" x14ac:dyDescent="0.25">
      <c r="A34" s="281" t="s">
        <v>149</v>
      </c>
      <c r="B34" s="281"/>
      <c r="C34" s="281"/>
      <c r="D34" s="281"/>
      <c r="E34" s="281"/>
      <c r="F34" s="281"/>
      <c r="G34" s="281"/>
      <c r="H34" s="281"/>
      <c r="I34" s="281"/>
      <c r="J34" s="281"/>
    </row>
  </sheetData>
  <mergeCells count="18">
    <mergeCell ref="A21:A22"/>
    <mergeCell ref="A28:C28"/>
    <mergeCell ref="A29:B29"/>
    <mergeCell ref="A30:B30"/>
    <mergeCell ref="A32:J32"/>
    <mergeCell ref="A34:J34"/>
    <mergeCell ref="A9:A10"/>
    <mergeCell ref="A11:A12"/>
    <mergeCell ref="A13:A14"/>
    <mergeCell ref="A15:A16"/>
    <mergeCell ref="A17:A18"/>
    <mergeCell ref="A19:A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42" orientation="landscape" r:id="rId1"/>
  <headerFooter>
    <oddFooter>&amp;L&amp;F&amp;C&amp;A&amp;R&amp;P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4195C-D226-4F3D-9276-BF4187F30982}">
  <sheetPr>
    <tabColor rgb="FF00FF00"/>
    <pageSetUpPr fitToPage="1"/>
  </sheetPr>
  <dimension ref="A1:J33"/>
  <sheetViews>
    <sheetView zoomScale="51" zoomScaleNormal="51" workbookViewId="0">
      <selection activeCell="N21" sqref="N21"/>
    </sheetView>
  </sheetViews>
  <sheetFormatPr baseColWidth="10" defaultRowHeight="15" x14ac:dyDescent="0.25"/>
  <cols>
    <col min="1" max="1" width="57.85546875" customWidth="1"/>
    <col min="2" max="2" width="10.140625" customWidth="1"/>
    <col min="3" max="4" width="22.5703125" customWidth="1"/>
    <col min="5" max="5" width="27.5703125" customWidth="1"/>
    <col min="6" max="10" width="22.5703125" customWidth="1"/>
  </cols>
  <sheetData>
    <row r="1" spans="1:10" ht="34.5" customHeight="1" x14ac:dyDescent="0.25">
      <c r="A1" s="351" t="s">
        <v>35</v>
      </c>
      <c r="B1" s="351"/>
      <c r="C1" s="351"/>
      <c r="D1" s="351"/>
      <c r="E1" s="351"/>
      <c r="F1" s="351"/>
      <c r="G1" s="351"/>
      <c r="H1" s="351"/>
      <c r="I1" s="351"/>
      <c r="J1" s="351"/>
    </row>
    <row r="2" spans="1:10" ht="57" customHeight="1" thickBot="1" x14ac:dyDescent="0.3">
      <c r="A2" s="351" t="s">
        <v>150</v>
      </c>
      <c r="B2" s="351"/>
      <c r="C2" s="352"/>
      <c r="D2" s="352"/>
      <c r="E2" s="352"/>
      <c r="F2" s="352"/>
      <c r="G2" s="352"/>
      <c r="H2" s="352"/>
      <c r="I2" s="352"/>
      <c r="J2" s="352"/>
    </row>
    <row r="3" spans="1:10" ht="51.75" customHeight="1" thickBot="1" x14ac:dyDescent="0.3">
      <c r="A3" s="284" t="s">
        <v>36</v>
      </c>
      <c r="B3" s="285"/>
      <c r="C3" s="343" t="s">
        <v>2</v>
      </c>
      <c r="D3" s="344"/>
      <c r="E3" s="344"/>
      <c r="F3" s="344"/>
      <c r="G3" s="344"/>
      <c r="H3" s="344"/>
      <c r="I3" s="344"/>
      <c r="J3" s="345"/>
    </row>
    <row r="4" spans="1:10" ht="70.5" customHeight="1" thickBot="1" x14ac:dyDescent="0.3">
      <c r="A4" s="286"/>
      <c r="B4" s="287"/>
      <c r="C4" s="51" t="s">
        <v>3</v>
      </c>
      <c r="D4" s="4" t="s">
        <v>4</v>
      </c>
      <c r="E4" s="4" t="s">
        <v>5</v>
      </c>
      <c r="F4" s="52" t="s">
        <v>6</v>
      </c>
      <c r="G4" s="52" t="s">
        <v>7</v>
      </c>
      <c r="H4" s="4" t="s">
        <v>8</v>
      </c>
      <c r="I4" s="53" t="s">
        <v>9</v>
      </c>
      <c r="J4" s="54" t="s">
        <v>10</v>
      </c>
    </row>
    <row r="5" spans="1:10" ht="31.5" customHeight="1" x14ac:dyDescent="0.25">
      <c r="A5" s="365" t="s">
        <v>37</v>
      </c>
      <c r="B5" s="55" t="s">
        <v>38</v>
      </c>
      <c r="C5" s="56">
        <v>411</v>
      </c>
      <c r="D5" s="57">
        <v>92</v>
      </c>
      <c r="E5" s="57">
        <v>54</v>
      </c>
      <c r="F5" s="57">
        <v>76</v>
      </c>
      <c r="G5" s="57" t="s">
        <v>13</v>
      </c>
      <c r="H5" s="57" t="s">
        <v>13</v>
      </c>
      <c r="I5" s="58">
        <v>5</v>
      </c>
      <c r="J5" s="59">
        <f>SUM(C5:I5)</f>
        <v>638</v>
      </c>
    </row>
    <row r="6" spans="1:10" ht="31.5" customHeight="1" x14ac:dyDescent="0.25">
      <c r="A6" s="366"/>
      <c r="B6" s="60" t="s">
        <v>14</v>
      </c>
      <c r="C6" s="61">
        <f t="shared" ref="C6:J6" si="0">C5/C$23</f>
        <v>0.32311320754716982</v>
      </c>
      <c r="D6" s="62">
        <f t="shared" si="0"/>
        <v>0.44019138755980863</v>
      </c>
      <c r="E6" s="62">
        <f t="shared" si="0"/>
        <v>0.35064935064935066</v>
      </c>
      <c r="F6" s="62">
        <f t="shared" si="0"/>
        <v>0.30399999999999999</v>
      </c>
      <c r="G6" s="62" t="s">
        <v>15</v>
      </c>
      <c r="H6" s="62" t="s">
        <v>15</v>
      </c>
      <c r="I6" s="63">
        <f t="shared" si="0"/>
        <v>2.8735632183908046E-2</v>
      </c>
      <c r="J6" s="64">
        <f t="shared" si="0"/>
        <v>0.30985915492957744</v>
      </c>
    </row>
    <row r="7" spans="1:10" ht="25.5" customHeight="1" x14ac:dyDescent="0.25">
      <c r="A7" s="364" t="s">
        <v>39</v>
      </c>
      <c r="B7" s="65" t="s">
        <v>12</v>
      </c>
      <c r="C7" s="66">
        <v>146</v>
      </c>
      <c r="D7" s="67">
        <v>10</v>
      </c>
      <c r="E7" s="67">
        <v>32</v>
      </c>
      <c r="F7" s="67">
        <v>47</v>
      </c>
      <c r="G7" s="67" t="s">
        <v>13</v>
      </c>
      <c r="H7" s="67" t="s">
        <v>13</v>
      </c>
      <c r="I7" s="68">
        <v>27</v>
      </c>
      <c r="J7" s="69">
        <f t="shared" ref="J7" si="1">SUM(C7:I7)</f>
        <v>262</v>
      </c>
    </row>
    <row r="8" spans="1:10" ht="25.5" customHeight="1" x14ac:dyDescent="0.25">
      <c r="A8" s="366"/>
      <c r="B8" s="60" t="s">
        <v>14</v>
      </c>
      <c r="C8" s="61">
        <f t="shared" ref="C8:J8" si="2">C7/C$23</f>
        <v>0.11477987421383648</v>
      </c>
      <c r="D8" s="62">
        <f t="shared" si="2"/>
        <v>4.784688995215311E-2</v>
      </c>
      <c r="E8" s="62">
        <f t="shared" si="2"/>
        <v>0.20779220779220781</v>
      </c>
      <c r="F8" s="62">
        <f t="shared" si="2"/>
        <v>0.188</v>
      </c>
      <c r="G8" s="62" t="s">
        <v>15</v>
      </c>
      <c r="H8" s="62" t="s">
        <v>15</v>
      </c>
      <c r="I8" s="63">
        <f t="shared" si="2"/>
        <v>0.15517241379310345</v>
      </c>
      <c r="J8" s="64">
        <f t="shared" si="2"/>
        <v>0.12724623603691113</v>
      </c>
    </row>
    <row r="9" spans="1:10" ht="25.5" customHeight="1" x14ac:dyDescent="0.25">
      <c r="A9" s="364" t="s">
        <v>40</v>
      </c>
      <c r="B9" s="65" t="s">
        <v>12</v>
      </c>
      <c r="C9" s="66">
        <v>325</v>
      </c>
      <c r="D9" s="67">
        <v>37</v>
      </c>
      <c r="E9" s="67">
        <v>28</v>
      </c>
      <c r="F9" s="67">
        <v>96</v>
      </c>
      <c r="G9" s="67" t="s">
        <v>13</v>
      </c>
      <c r="H9" s="67" t="s">
        <v>13</v>
      </c>
      <c r="I9" s="68">
        <v>4</v>
      </c>
      <c r="J9" s="69">
        <f t="shared" ref="J9" si="3">SUM(C9:I9)</f>
        <v>490</v>
      </c>
    </row>
    <row r="10" spans="1:10" ht="25.5" customHeight="1" x14ac:dyDescent="0.25">
      <c r="A10" s="366"/>
      <c r="B10" s="60" t="s">
        <v>14</v>
      </c>
      <c r="C10" s="61">
        <f t="shared" ref="C10:J10" si="4">C9/C$23</f>
        <v>0.25550314465408808</v>
      </c>
      <c r="D10" s="62">
        <f t="shared" si="4"/>
        <v>0.17703349282296652</v>
      </c>
      <c r="E10" s="62">
        <f t="shared" si="4"/>
        <v>0.18181818181818182</v>
      </c>
      <c r="F10" s="62">
        <f t="shared" si="4"/>
        <v>0.38400000000000001</v>
      </c>
      <c r="G10" s="62" t="s">
        <v>15</v>
      </c>
      <c r="H10" s="62" t="s">
        <v>15</v>
      </c>
      <c r="I10" s="63">
        <f t="shared" si="4"/>
        <v>2.2988505747126436E-2</v>
      </c>
      <c r="J10" s="64">
        <f t="shared" si="4"/>
        <v>0.23797960174842156</v>
      </c>
    </row>
    <row r="11" spans="1:10" ht="25.5" customHeight="1" x14ac:dyDescent="0.25">
      <c r="A11" s="364" t="s">
        <v>41</v>
      </c>
      <c r="B11" s="65" t="s">
        <v>12</v>
      </c>
      <c r="C11" s="66">
        <v>22</v>
      </c>
      <c r="D11" s="67">
        <v>5</v>
      </c>
      <c r="E11" s="67">
        <v>6</v>
      </c>
      <c r="F11" s="67">
        <v>6</v>
      </c>
      <c r="G11" s="67" t="s">
        <v>13</v>
      </c>
      <c r="H11" s="67" t="s">
        <v>13</v>
      </c>
      <c r="I11" s="68">
        <v>0</v>
      </c>
      <c r="J11" s="69">
        <f t="shared" ref="J11" si="5">SUM(C11:I11)</f>
        <v>39</v>
      </c>
    </row>
    <row r="12" spans="1:10" ht="25.5" customHeight="1" x14ac:dyDescent="0.25">
      <c r="A12" s="366"/>
      <c r="B12" s="60" t="s">
        <v>14</v>
      </c>
      <c r="C12" s="61">
        <f t="shared" ref="C12:J12" si="6">C11/C$23</f>
        <v>1.7295597484276729E-2</v>
      </c>
      <c r="D12" s="62">
        <f t="shared" si="6"/>
        <v>2.3923444976076555E-2</v>
      </c>
      <c r="E12" s="62">
        <f t="shared" si="6"/>
        <v>3.896103896103896E-2</v>
      </c>
      <c r="F12" s="62">
        <f t="shared" si="6"/>
        <v>2.4E-2</v>
      </c>
      <c r="G12" s="62" t="s">
        <v>15</v>
      </c>
      <c r="H12" s="62" t="s">
        <v>15</v>
      </c>
      <c r="I12" s="63">
        <f t="shared" si="6"/>
        <v>0</v>
      </c>
      <c r="J12" s="64">
        <f t="shared" si="6"/>
        <v>1.8941233608547839E-2</v>
      </c>
    </row>
    <row r="13" spans="1:10" ht="25.5" customHeight="1" x14ac:dyDescent="0.25">
      <c r="A13" s="364" t="s">
        <v>42</v>
      </c>
      <c r="B13" s="65" t="s">
        <v>12</v>
      </c>
      <c r="C13" s="66">
        <v>312</v>
      </c>
      <c r="D13" s="67">
        <v>50</v>
      </c>
      <c r="E13" s="67">
        <v>24</v>
      </c>
      <c r="F13" s="67">
        <v>20</v>
      </c>
      <c r="G13" s="67" t="s">
        <v>13</v>
      </c>
      <c r="H13" s="67" t="s">
        <v>13</v>
      </c>
      <c r="I13" s="68">
        <v>118</v>
      </c>
      <c r="J13" s="69">
        <f>SUM(C13:I13)</f>
        <v>524</v>
      </c>
    </row>
    <row r="14" spans="1:10" ht="25.5" customHeight="1" x14ac:dyDescent="0.25">
      <c r="A14" s="366"/>
      <c r="B14" s="60" t="s">
        <v>14</v>
      </c>
      <c r="C14" s="61">
        <f t="shared" ref="C14:J14" si="7">C13/C$23</f>
        <v>0.24528301886792453</v>
      </c>
      <c r="D14" s="62">
        <f t="shared" si="7"/>
        <v>0.23923444976076555</v>
      </c>
      <c r="E14" s="62">
        <f t="shared" si="7"/>
        <v>0.15584415584415584</v>
      </c>
      <c r="F14" s="62">
        <f t="shared" si="7"/>
        <v>0.08</v>
      </c>
      <c r="G14" s="62" t="s">
        <v>15</v>
      </c>
      <c r="H14" s="62" t="s">
        <v>15</v>
      </c>
      <c r="I14" s="63">
        <f t="shared" si="7"/>
        <v>0.67816091954022983</v>
      </c>
      <c r="J14" s="64">
        <f t="shared" si="7"/>
        <v>0.25449247207382225</v>
      </c>
    </row>
    <row r="15" spans="1:10" ht="25.5" customHeight="1" x14ac:dyDescent="0.25">
      <c r="A15" s="364" t="s">
        <v>43</v>
      </c>
      <c r="B15" s="65" t="s">
        <v>12</v>
      </c>
      <c r="C15" s="66">
        <v>10</v>
      </c>
      <c r="D15" s="67">
        <v>4</v>
      </c>
      <c r="E15" s="67">
        <v>3</v>
      </c>
      <c r="F15" s="67">
        <v>1</v>
      </c>
      <c r="G15" s="67" t="s">
        <v>13</v>
      </c>
      <c r="H15" s="67" t="s">
        <v>13</v>
      </c>
      <c r="I15" s="68">
        <v>6</v>
      </c>
      <c r="J15" s="69">
        <f t="shared" ref="J15" si="8">SUM(C15:I15)</f>
        <v>24</v>
      </c>
    </row>
    <row r="16" spans="1:10" ht="25.5" customHeight="1" x14ac:dyDescent="0.25">
      <c r="A16" s="366"/>
      <c r="B16" s="60" t="s">
        <v>14</v>
      </c>
      <c r="C16" s="61">
        <f t="shared" ref="C16:J16" si="9">C15/C$23</f>
        <v>7.8616352201257862E-3</v>
      </c>
      <c r="D16" s="62">
        <f t="shared" si="9"/>
        <v>1.9138755980861243E-2</v>
      </c>
      <c r="E16" s="62">
        <f t="shared" si="9"/>
        <v>1.948051948051948E-2</v>
      </c>
      <c r="F16" s="62">
        <f t="shared" si="9"/>
        <v>4.0000000000000001E-3</v>
      </c>
      <c r="G16" s="62" t="s">
        <v>15</v>
      </c>
      <c r="H16" s="62" t="s">
        <v>15</v>
      </c>
      <c r="I16" s="63">
        <f t="shared" si="9"/>
        <v>3.4482758620689655E-2</v>
      </c>
      <c r="J16" s="64">
        <f t="shared" si="9"/>
        <v>1.1656143759106362E-2</v>
      </c>
    </row>
    <row r="17" spans="1:10" ht="25.5" customHeight="1" x14ac:dyDescent="0.25">
      <c r="A17" s="364" t="s">
        <v>44</v>
      </c>
      <c r="B17" s="65" t="s">
        <v>12</v>
      </c>
      <c r="C17" s="66">
        <v>28</v>
      </c>
      <c r="D17" s="67">
        <v>10</v>
      </c>
      <c r="E17" s="67">
        <v>6</v>
      </c>
      <c r="F17" s="67">
        <v>1</v>
      </c>
      <c r="G17" s="67" t="s">
        <v>13</v>
      </c>
      <c r="H17" s="67" t="s">
        <v>13</v>
      </c>
      <c r="I17" s="68">
        <v>11</v>
      </c>
      <c r="J17" s="69">
        <f t="shared" ref="J17" si="10">SUM(C17:I17)</f>
        <v>56</v>
      </c>
    </row>
    <row r="18" spans="1:10" ht="25.5" customHeight="1" x14ac:dyDescent="0.25">
      <c r="A18" s="366"/>
      <c r="B18" s="60" t="s">
        <v>14</v>
      </c>
      <c r="C18" s="61">
        <f t="shared" ref="C18:J18" si="11">C17/C$23</f>
        <v>2.20125786163522E-2</v>
      </c>
      <c r="D18" s="62">
        <f t="shared" si="11"/>
        <v>4.784688995215311E-2</v>
      </c>
      <c r="E18" s="62">
        <f t="shared" si="11"/>
        <v>3.896103896103896E-2</v>
      </c>
      <c r="F18" s="62">
        <f t="shared" si="11"/>
        <v>4.0000000000000001E-3</v>
      </c>
      <c r="G18" s="62" t="s">
        <v>15</v>
      </c>
      <c r="H18" s="62" t="s">
        <v>15</v>
      </c>
      <c r="I18" s="63">
        <f t="shared" si="11"/>
        <v>6.3218390804597707E-2</v>
      </c>
      <c r="J18" s="64">
        <f t="shared" si="11"/>
        <v>2.7197668771248178E-2</v>
      </c>
    </row>
    <row r="19" spans="1:10" ht="25.5" customHeight="1" x14ac:dyDescent="0.25">
      <c r="A19" s="364" t="s">
        <v>45</v>
      </c>
      <c r="B19" s="65" t="s">
        <v>12</v>
      </c>
      <c r="C19" s="66">
        <v>16</v>
      </c>
      <c r="D19" s="67">
        <v>1</v>
      </c>
      <c r="E19" s="67">
        <v>1</v>
      </c>
      <c r="F19" s="67">
        <v>3</v>
      </c>
      <c r="G19" s="67" t="s">
        <v>13</v>
      </c>
      <c r="H19" s="67" t="s">
        <v>13</v>
      </c>
      <c r="I19" s="68">
        <v>2</v>
      </c>
      <c r="J19" s="69">
        <f t="shared" ref="J19" si="12">SUM(C19:I19)</f>
        <v>23</v>
      </c>
    </row>
    <row r="20" spans="1:10" ht="25.5" customHeight="1" x14ac:dyDescent="0.25">
      <c r="A20" s="366"/>
      <c r="B20" s="60" t="s">
        <v>14</v>
      </c>
      <c r="C20" s="61">
        <f t="shared" ref="C20:J20" si="13">C19/C$23</f>
        <v>1.2578616352201259E-2</v>
      </c>
      <c r="D20" s="62">
        <f t="shared" si="13"/>
        <v>4.7846889952153108E-3</v>
      </c>
      <c r="E20" s="62">
        <f t="shared" si="13"/>
        <v>6.4935064935064939E-3</v>
      </c>
      <c r="F20" s="62">
        <f t="shared" si="13"/>
        <v>1.2E-2</v>
      </c>
      <c r="G20" s="62" t="s">
        <v>15</v>
      </c>
      <c r="H20" s="62" t="s">
        <v>15</v>
      </c>
      <c r="I20" s="63">
        <f t="shared" si="13"/>
        <v>1.1494252873563218E-2</v>
      </c>
      <c r="J20" s="64">
        <f t="shared" si="13"/>
        <v>1.1170471102476931E-2</v>
      </c>
    </row>
    <row r="21" spans="1:10" ht="25.5" customHeight="1" x14ac:dyDescent="0.25">
      <c r="A21" s="364" t="s">
        <v>46</v>
      </c>
      <c r="B21" s="65" t="s">
        <v>12</v>
      </c>
      <c r="C21" s="66">
        <v>2</v>
      </c>
      <c r="D21" s="67">
        <v>0</v>
      </c>
      <c r="E21" s="67">
        <v>0</v>
      </c>
      <c r="F21" s="67">
        <v>0</v>
      </c>
      <c r="G21" s="67" t="s">
        <v>13</v>
      </c>
      <c r="H21" s="67" t="s">
        <v>13</v>
      </c>
      <c r="I21" s="68">
        <v>1</v>
      </c>
      <c r="J21" s="69">
        <f t="shared" ref="J21" si="14">SUM(C21:I21)</f>
        <v>3</v>
      </c>
    </row>
    <row r="22" spans="1:10" ht="25.5" customHeight="1" thickBot="1" x14ac:dyDescent="0.3">
      <c r="A22" s="365"/>
      <c r="B22" s="65" t="s">
        <v>14</v>
      </c>
      <c r="C22" s="70">
        <f t="shared" ref="C22:J22" si="15">C21/C$23</f>
        <v>1.5723270440251573E-3</v>
      </c>
      <c r="D22" s="71">
        <f t="shared" si="15"/>
        <v>0</v>
      </c>
      <c r="E22" s="71">
        <f t="shared" si="15"/>
        <v>0</v>
      </c>
      <c r="F22" s="71">
        <f t="shared" si="15"/>
        <v>0</v>
      </c>
      <c r="G22" s="71" t="s">
        <v>15</v>
      </c>
      <c r="H22" s="71" t="s">
        <v>15</v>
      </c>
      <c r="I22" s="72">
        <f t="shared" si="15"/>
        <v>5.7471264367816091E-3</v>
      </c>
      <c r="J22" s="73">
        <f t="shared" si="15"/>
        <v>1.4570179698882952E-3</v>
      </c>
    </row>
    <row r="23" spans="1:10" ht="27" customHeight="1" x14ac:dyDescent="0.25">
      <c r="A23" s="284" t="s">
        <v>47</v>
      </c>
      <c r="B23" s="55" t="s">
        <v>12</v>
      </c>
      <c r="C23" s="74">
        <f t="shared" ref="C23:J23" si="16">C5+C7+C9+C11+C13+C15+C17+C19+C21</f>
        <v>1272</v>
      </c>
      <c r="D23" s="75">
        <f t="shared" si="16"/>
        <v>209</v>
      </c>
      <c r="E23" s="75">
        <f t="shared" si="16"/>
        <v>154</v>
      </c>
      <c r="F23" s="75">
        <f t="shared" si="16"/>
        <v>250</v>
      </c>
      <c r="G23" s="75" t="s">
        <v>13</v>
      </c>
      <c r="H23" s="75" t="s">
        <v>13</v>
      </c>
      <c r="I23" s="76">
        <f t="shared" si="16"/>
        <v>174</v>
      </c>
      <c r="J23" s="77">
        <f t="shared" si="16"/>
        <v>2059</v>
      </c>
    </row>
    <row r="24" spans="1:10" ht="27" customHeight="1" thickBot="1" x14ac:dyDescent="0.3">
      <c r="A24" s="286"/>
      <c r="B24" s="78" t="s">
        <v>14</v>
      </c>
      <c r="C24" s="79">
        <f t="shared" ref="C24:I24" si="17">C23/C$23</f>
        <v>1</v>
      </c>
      <c r="D24" s="80">
        <f t="shared" si="17"/>
        <v>1</v>
      </c>
      <c r="E24" s="80">
        <f t="shared" si="17"/>
        <v>1</v>
      </c>
      <c r="F24" s="80">
        <f t="shared" si="17"/>
        <v>1</v>
      </c>
      <c r="G24" s="80" t="s">
        <v>15</v>
      </c>
      <c r="H24" s="80" t="s">
        <v>15</v>
      </c>
      <c r="I24" s="81">
        <f t="shared" si="17"/>
        <v>1</v>
      </c>
      <c r="J24" s="82">
        <f>J23/J$23</f>
        <v>1</v>
      </c>
    </row>
    <row r="25" spans="1:10" ht="36" customHeight="1" thickBot="1" x14ac:dyDescent="0.3">
      <c r="A25" s="83"/>
      <c r="B25" s="84"/>
      <c r="C25" s="85"/>
      <c r="D25" s="85"/>
      <c r="E25" s="85"/>
      <c r="F25" s="85"/>
      <c r="G25" s="85"/>
      <c r="H25" s="85"/>
      <c r="I25" s="85"/>
      <c r="J25" s="85"/>
    </row>
    <row r="26" spans="1:10" ht="45.75" customHeight="1" x14ac:dyDescent="0.25">
      <c r="A26" s="86" t="s">
        <v>48</v>
      </c>
      <c r="B26" s="87" t="s">
        <v>12</v>
      </c>
      <c r="C26" s="88">
        <v>756</v>
      </c>
      <c r="D26" s="89">
        <v>25</v>
      </c>
      <c r="E26" s="89">
        <v>26</v>
      </c>
      <c r="F26" s="89">
        <v>7</v>
      </c>
      <c r="G26" s="89" t="s">
        <v>13</v>
      </c>
      <c r="H26" s="89" t="s">
        <v>13</v>
      </c>
      <c r="I26" s="90">
        <v>1</v>
      </c>
      <c r="J26" s="91">
        <f>SUM(C26:I26)</f>
        <v>815</v>
      </c>
    </row>
    <row r="27" spans="1:10" ht="45.75" customHeight="1" thickBot="1" x14ac:dyDescent="0.3">
      <c r="A27" s="92" t="s">
        <v>29</v>
      </c>
      <c r="B27" s="78" t="s">
        <v>12</v>
      </c>
      <c r="C27" s="93">
        <f t="shared" ref="C27:I27" si="18">C28-C23-C26</f>
        <v>0</v>
      </c>
      <c r="D27" s="94">
        <f t="shared" si="18"/>
        <v>4121</v>
      </c>
      <c r="E27" s="94">
        <f t="shared" si="18"/>
        <v>0</v>
      </c>
      <c r="F27" s="94">
        <f t="shared" si="18"/>
        <v>0</v>
      </c>
      <c r="G27" s="94" t="s">
        <v>13</v>
      </c>
      <c r="H27" s="94">
        <v>388</v>
      </c>
      <c r="I27" s="95">
        <f t="shared" si="18"/>
        <v>128</v>
      </c>
      <c r="J27" s="96">
        <f>SUM(C27:I27)</f>
        <v>4637</v>
      </c>
    </row>
    <row r="28" spans="1:10" ht="45.75" customHeight="1" thickBot="1" x14ac:dyDescent="0.3">
      <c r="A28" s="245" t="s">
        <v>30</v>
      </c>
      <c r="B28" s="78" t="s">
        <v>12</v>
      </c>
      <c r="C28" s="93">
        <v>2028</v>
      </c>
      <c r="D28" s="94">
        <v>4355</v>
      </c>
      <c r="E28" s="94">
        <v>180</v>
      </c>
      <c r="F28" s="94">
        <v>257</v>
      </c>
      <c r="G28" s="94" t="s">
        <v>13</v>
      </c>
      <c r="H28" s="94">
        <v>388</v>
      </c>
      <c r="I28" s="95">
        <v>303</v>
      </c>
      <c r="J28" s="96">
        <f>SUM(C28:I28)</f>
        <v>7511</v>
      </c>
    </row>
    <row r="29" spans="1:10" ht="48.75" customHeight="1" thickBot="1" x14ac:dyDescent="0.3">
      <c r="A29" s="240"/>
      <c r="B29" s="22"/>
      <c r="C29" s="36"/>
      <c r="D29" s="36"/>
      <c r="E29" s="36"/>
      <c r="F29" s="36"/>
      <c r="G29" s="36"/>
      <c r="H29" s="36"/>
      <c r="I29" s="36"/>
      <c r="J29" s="37"/>
    </row>
    <row r="30" spans="1:10" ht="39.75" customHeight="1" x14ac:dyDescent="0.25">
      <c r="A30" s="271" t="s">
        <v>31</v>
      </c>
      <c r="B30" s="272"/>
      <c r="C30" s="272"/>
      <c r="D30" s="39"/>
      <c r="E30" s="39"/>
      <c r="F30" s="39"/>
      <c r="G30" s="39"/>
      <c r="H30" s="39"/>
      <c r="I30" s="39"/>
      <c r="J30" s="40"/>
    </row>
    <row r="31" spans="1:10" ht="39.75" customHeight="1" x14ac:dyDescent="0.25">
      <c r="A31" s="277" t="s">
        <v>32</v>
      </c>
      <c r="B31" s="278"/>
      <c r="C31" s="41">
        <v>3</v>
      </c>
      <c r="D31" s="42">
        <v>3</v>
      </c>
      <c r="E31" s="42">
        <v>1</v>
      </c>
      <c r="F31" s="42">
        <v>1</v>
      </c>
      <c r="G31" s="42">
        <v>0</v>
      </c>
      <c r="H31" s="42">
        <v>0</v>
      </c>
      <c r="I31" s="42">
        <v>2</v>
      </c>
      <c r="J31" s="43">
        <f>SUM(C31:I31)</f>
        <v>10</v>
      </c>
    </row>
    <row r="32" spans="1:10" ht="39.75" customHeight="1" thickBot="1" x14ac:dyDescent="0.3">
      <c r="A32" s="279" t="s">
        <v>33</v>
      </c>
      <c r="B32" s="280"/>
      <c r="C32" s="44">
        <v>3</v>
      </c>
      <c r="D32" s="45">
        <v>10</v>
      </c>
      <c r="E32" s="45">
        <v>1</v>
      </c>
      <c r="F32" s="45">
        <v>1</v>
      </c>
      <c r="G32" s="45">
        <v>0</v>
      </c>
      <c r="H32" s="45">
        <v>1</v>
      </c>
      <c r="I32" s="46">
        <v>3</v>
      </c>
      <c r="J32" s="47">
        <f>SUM(C32:I32)</f>
        <v>19</v>
      </c>
    </row>
    <row r="33" spans="1:10" ht="26.25" customHeight="1" x14ac:dyDescent="0.25">
      <c r="A33" s="97" t="s">
        <v>34</v>
      </c>
      <c r="B33" s="98"/>
      <c r="C33" s="50"/>
      <c r="D33" s="50"/>
      <c r="E33" s="50"/>
      <c r="F33" s="50"/>
      <c r="G33" s="50"/>
      <c r="H33" s="50"/>
      <c r="I33" s="50"/>
      <c r="J33" s="50"/>
    </row>
  </sheetData>
  <mergeCells count="17">
    <mergeCell ref="A21:A22"/>
    <mergeCell ref="A23:A24"/>
    <mergeCell ref="A30:C30"/>
    <mergeCell ref="A31:B31"/>
    <mergeCell ref="A32:B32"/>
    <mergeCell ref="A9:A10"/>
    <mergeCell ref="A11:A12"/>
    <mergeCell ref="A13:A14"/>
    <mergeCell ref="A15:A16"/>
    <mergeCell ref="A17:A18"/>
    <mergeCell ref="A19:A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40" orientation="landscape" r:id="rId1"/>
  <headerFooter>
    <oddFooter>&amp;L&amp;F&amp;C&amp;A&amp;R&amp;P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AD990-4FB2-4692-A3F2-E5FFA144AE96}">
  <sheetPr>
    <tabColor rgb="FF00FF00"/>
    <pageSetUpPr fitToPage="1"/>
  </sheetPr>
  <dimension ref="A1:J41"/>
  <sheetViews>
    <sheetView zoomScale="51" zoomScaleNormal="51" workbookViewId="0">
      <selection activeCell="N21" sqref="N21"/>
    </sheetView>
  </sheetViews>
  <sheetFormatPr baseColWidth="10" defaultRowHeight="15" x14ac:dyDescent="0.25"/>
  <cols>
    <col min="1" max="1" width="51.85546875" customWidth="1"/>
    <col min="2" max="2" width="13.85546875" customWidth="1"/>
    <col min="3" max="4" width="24.42578125" customWidth="1"/>
    <col min="5" max="5" width="26.42578125" customWidth="1"/>
    <col min="6" max="10" width="24.42578125" customWidth="1"/>
  </cols>
  <sheetData>
    <row r="1" spans="1:10" ht="57" customHeight="1" x14ac:dyDescent="0.25">
      <c r="A1" s="351" t="s">
        <v>0</v>
      </c>
      <c r="B1" s="351"/>
      <c r="C1" s="351"/>
      <c r="D1" s="351"/>
      <c r="E1" s="351"/>
      <c r="F1" s="351"/>
      <c r="G1" s="351"/>
      <c r="H1" s="351"/>
      <c r="I1" s="351"/>
      <c r="J1" s="351"/>
    </row>
    <row r="2" spans="1:10" ht="57" customHeight="1" thickBot="1" x14ac:dyDescent="0.3">
      <c r="A2" s="351" t="s">
        <v>151</v>
      </c>
      <c r="B2" s="351"/>
      <c r="C2" s="352"/>
      <c r="D2" s="352"/>
      <c r="E2" s="352"/>
      <c r="F2" s="352"/>
      <c r="G2" s="352"/>
      <c r="H2" s="352"/>
      <c r="I2" s="352"/>
      <c r="J2" s="352"/>
    </row>
    <row r="3" spans="1:10" ht="51.75" customHeight="1" thickBot="1" x14ac:dyDescent="0.3">
      <c r="A3" s="290" t="s">
        <v>1</v>
      </c>
      <c r="B3" s="298"/>
      <c r="C3" s="301" t="s">
        <v>2</v>
      </c>
      <c r="D3" s="302"/>
      <c r="E3" s="302"/>
      <c r="F3" s="302"/>
      <c r="G3" s="302"/>
      <c r="H3" s="302"/>
      <c r="I3" s="302"/>
      <c r="J3" s="303"/>
    </row>
    <row r="4" spans="1:10" ht="48" customHeight="1" thickBot="1" x14ac:dyDescent="0.3">
      <c r="A4" s="299"/>
      <c r="B4" s="300"/>
      <c r="C4" s="1" t="s">
        <v>3</v>
      </c>
      <c r="D4" s="2" t="s">
        <v>4</v>
      </c>
      <c r="E4" s="2" t="s">
        <v>5</v>
      </c>
      <c r="F4" s="3" t="s">
        <v>6</v>
      </c>
      <c r="G4" s="3" t="s">
        <v>7</v>
      </c>
      <c r="H4" s="4" t="s">
        <v>8</v>
      </c>
      <c r="I4" s="5" t="s">
        <v>9</v>
      </c>
      <c r="J4" s="6" t="s">
        <v>10</v>
      </c>
    </row>
    <row r="5" spans="1:10" ht="31.5" customHeight="1" x14ac:dyDescent="0.25">
      <c r="A5" s="355" t="s">
        <v>11</v>
      </c>
      <c r="B5" s="7" t="s">
        <v>12</v>
      </c>
      <c r="C5" s="8">
        <v>1202</v>
      </c>
      <c r="D5" s="8">
        <v>1</v>
      </c>
      <c r="E5" s="8">
        <v>24</v>
      </c>
      <c r="F5" s="8">
        <v>24</v>
      </c>
      <c r="G5" s="8" t="s">
        <v>13</v>
      </c>
      <c r="H5" s="8">
        <v>0</v>
      </c>
      <c r="I5" s="8">
        <v>0</v>
      </c>
      <c r="J5" s="9">
        <f>SUM(C5:I5)</f>
        <v>1251</v>
      </c>
    </row>
    <row r="6" spans="1:10" ht="31.5" customHeight="1" x14ac:dyDescent="0.25">
      <c r="A6" s="356"/>
      <c r="B6" s="10" t="s">
        <v>14</v>
      </c>
      <c r="C6" s="11">
        <f t="shared" ref="C6:F6" si="0">C5/C$29</f>
        <v>0.94571203776553892</v>
      </c>
      <c r="D6" s="11">
        <f t="shared" si="0"/>
        <v>1.9157088122605363E-3</v>
      </c>
      <c r="E6" s="11">
        <f t="shared" si="0"/>
        <v>0.14285714285714285</v>
      </c>
      <c r="F6" s="11">
        <f t="shared" si="0"/>
        <v>9.5238095238095233E-2</v>
      </c>
      <c r="G6" s="11" t="s">
        <v>15</v>
      </c>
      <c r="H6" s="11">
        <f t="shared" ref="H6:J6" si="1">H5/H$29</f>
        <v>0</v>
      </c>
      <c r="I6" s="11">
        <f t="shared" si="1"/>
        <v>0</v>
      </c>
      <c r="J6" s="12">
        <f t="shared" si="1"/>
        <v>0.46557499069594344</v>
      </c>
    </row>
    <row r="7" spans="1:10" ht="25.5" customHeight="1" x14ac:dyDescent="0.25">
      <c r="A7" s="354" t="s">
        <v>16</v>
      </c>
      <c r="B7" s="13" t="s">
        <v>12</v>
      </c>
      <c r="C7" s="14">
        <v>4</v>
      </c>
      <c r="D7" s="14">
        <v>0</v>
      </c>
      <c r="E7" s="14">
        <v>67</v>
      </c>
      <c r="F7" s="14">
        <v>7</v>
      </c>
      <c r="G7" s="14" t="s">
        <v>13</v>
      </c>
      <c r="H7" s="14">
        <v>0</v>
      </c>
      <c r="I7" s="14">
        <v>0</v>
      </c>
      <c r="J7" s="15">
        <f t="shared" ref="J7" si="2">SUM(C7:I7)</f>
        <v>78</v>
      </c>
    </row>
    <row r="8" spans="1:10" ht="25.5" customHeight="1" x14ac:dyDescent="0.25">
      <c r="A8" s="356"/>
      <c r="B8" s="10" t="s">
        <v>14</v>
      </c>
      <c r="C8" s="11">
        <f t="shared" ref="C8:F8" si="3">C7/C$29</f>
        <v>3.1471282454760031E-3</v>
      </c>
      <c r="D8" s="11">
        <f t="shared" si="3"/>
        <v>0</v>
      </c>
      <c r="E8" s="11">
        <f t="shared" si="3"/>
        <v>0.39880952380952384</v>
      </c>
      <c r="F8" s="11">
        <f t="shared" si="3"/>
        <v>2.7777777777777776E-2</v>
      </c>
      <c r="G8" s="11" t="s">
        <v>15</v>
      </c>
      <c r="H8" s="11">
        <f t="shared" ref="H8:J8" si="4">H7/H$29</f>
        <v>0</v>
      </c>
      <c r="I8" s="11">
        <f t="shared" si="4"/>
        <v>0</v>
      </c>
      <c r="J8" s="12">
        <f t="shared" si="4"/>
        <v>2.9028656494231486E-2</v>
      </c>
    </row>
    <row r="9" spans="1:10" ht="25.5" customHeight="1" x14ac:dyDescent="0.25">
      <c r="A9" s="354" t="s">
        <v>17</v>
      </c>
      <c r="B9" s="13" t="s">
        <v>12</v>
      </c>
      <c r="C9" s="14">
        <v>3</v>
      </c>
      <c r="D9" s="14">
        <v>520</v>
      </c>
      <c r="E9" s="14">
        <v>3</v>
      </c>
      <c r="F9" s="14">
        <v>4</v>
      </c>
      <c r="G9" s="14" t="s">
        <v>13</v>
      </c>
      <c r="H9" s="14">
        <v>0</v>
      </c>
      <c r="I9" s="14">
        <v>0</v>
      </c>
      <c r="J9" s="15">
        <f t="shared" ref="J9" si="5">SUM(C9:I9)</f>
        <v>530</v>
      </c>
    </row>
    <row r="10" spans="1:10" ht="25.5" customHeight="1" x14ac:dyDescent="0.25">
      <c r="A10" s="356"/>
      <c r="B10" s="10" t="s">
        <v>14</v>
      </c>
      <c r="C10" s="11">
        <f t="shared" ref="C10:F10" si="6">C9/C$29</f>
        <v>2.3603461841070024E-3</v>
      </c>
      <c r="D10" s="11">
        <f t="shared" si="6"/>
        <v>0.99616858237547889</v>
      </c>
      <c r="E10" s="11">
        <f t="shared" si="6"/>
        <v>1.7857142857142856E-2</v>
      </c>
      <c r="F10" s="11">
        <f t="shared" si="6"/>
        <v>1.5873015873015872E-2</v>
      </c>
      <c r="G10" s="11" t="s">
        <v>15</v>
      </c>
      <c r="H10" s="11">
        <f t="shared" ref="H10:J10" si="7">H9/H$29</f>
        <v>0</v>
      </c>
      <c r="I10" s="11">
        <f t="shared" si="7"/>
        <v>0</v>
      </c>
      <c r="J10" s="12">
        <f t="shared" si="7"/>
        <v>0.19724599925567549</v>
      </c>
    </row>
    <row r="11" spans="1:10" ht="25.5" customHeight="1" x14ac:dyDescent="0.25">
      <c r="A11" s="354" t="s">
        <v>18</v>
      </c>
      <c r="B11" s="13" t="s">
        <v>12</v>
      </c>
      <c r="C11" s="14">
        <v>11</v>
      </c>
      <c r="D11" s="14">
        <v>0</v>
      </c>
      <c r="E11" s="14">
        <v>27</v>
      </c>
      <c r="F11" s="14">
        <v>160</v>
      </c>
      <c r="G11" s="14" t="s">
        <v>13</v>
      </c>
      <c r="H11" s="14">
        <v>0</v>
      </c>
      <c r="I11" s="14">
        <v>0</v>
      </c>
      <c r="J11" s="15">
        <f t="shared" ref="J11" si="8">SUM(C11:I11)</f>
        <v>198</v>
      </c>
    </row>
    <row r="12" spans="1:10" ht="25.5" customHeight="1" x14ac:dyDescent="0.25">
      <c r="A12" s="356"/>
      <c r="B12" s="10" t="s">
        <v>14</v>
      </c>
      <c r="C12" s="11">
        <f t="shared" ref="C12:F12" si="9">C11/C$29</f>
        <v>8.6546026750590095E-3</v>
      </c>
      <c r="D12" s="11">
        <f t="shared" si="9"/>
        <v>0</v>
      </c>
      <c r="E12" s="11">
        <f t="shared" si="9"/>
        <v>0.16071428571428573</v>
      </c>
      <c r="F12" s="11">
        <f t="shared" si="9"/>
        <v>0.63492063492063489</v>
      </c>
      <c r="G12" s="11" t="s">
        <v>15</v>
      </c>
      <c r="H12" s="11">
        <f t="shared" ref="H12:J12" si="10">H11/H$29</f>
        <v>0</v>
      </c>
      <c r="I12" s="11">
        <f t="shared" si="10"/>
        <v>0</v>
      </c>
      <c r="J12" s="12">
        <f t="shared" si="10"/>
        <v>7.3688128023818383E-2</v>
      </c>
    </row>
    <row r="13" spans="1:10" ht="25.5" customHeight="1" x14ac:dyDescent="0.25">
      <c r="A13" s="354" t="s">
        <v>19</v>
      </c>
      <c r="B13" s="13" t="s">
        <v>12</v>
      </c>
      <c r="C13" s="14">
        <v>18</v>
      </c>
      <c r="D13" s="14">
        <v>1</v>
      </c>
      <c r="E13" s="14">
        <v>13</v>
      </c>
      <c r="F13" s="14">
        <v>6</v>
      </c>
      <c r="G13" s="14" t="s">
        <v>13</v>
      </c>
      <c r="H13" s="14">
        <v>0</v>
      </c>
      <c r="I13" s="14">
        <v>0</v>
      </c>
      <c r="J13" s="15">
        <f t="shared" ref="J13" si="11">SUM(C13:I13)</f>
        <v>38</v>
      </c>
    </row>
    <row r="14" spans="1:10" ht="25.5" customHeight="1" x14ac:dyDescent="0.25">
      <c r="A14" s="356"/>
      <c r="B14" s="10" t="s">
        <v>14</v>
      </c>
      <c r="C14" s="11">
        <f t="shared" ref="C14:F14" si="12">C13/C$29</f>
        <v>1.4162077104642014E-2</v>
      </c>
      <c r="D14" s="11">
        <f t="shared" si="12"/>
        <v>1.9157088122605363E-3</v>
      </c>
      <c r="E14" s="11">
        <f t="shared" si="12"/>
        <v>7.7380952380952384E-2</v>
      </c>
      <c r="F14" s="11">
        <f t="shared" si="12"/>
        <v>2.3809523809523808E-2</v>
      </c>
      <c r="G14" s="11" t="s">
        <v>15</v>
      </c>
      <c r="H14" s="11">
        <f t="shared" ref="H14:J14" si="13">H13/H$29</f>
        <v>0</v>
      </c>
      <c r="I14" s="11">
        <f t="shared" si="13"/>
        <v>0</v>
      </c>
      <c r="J14" s="12">
        <f t="shared" si="13"/>
        <v>1.4142165984369185E-2</v>
      </c>
    </row>
    <row r="15" spans="1:10" ht="25.5" customHeight="1" x14ac:dyDescent="0.25">
      <c r="A15" s="354" t="s">
        <v>20</v>
      </c>
      <c r="B15" s="13" t="s">
        <v>12</v>
      </c>
      <c r="C15" s="14">
        <v>2</v>
      </c>
      <c r="D15" s="14">
        <v>0</v>
      </c>
      <c r="E15" s="14">
        <v>2</v>
      </c>
      <c r="F15" s="14">
        <v>9</v>
      </c>
      <c r="G15" s="14" t="s">
        <v>13</v>
      </c>
      <c r="H15" s="14">
        <v>299</v>
      </c>
      <c r="I15" s="14">
        <v>0</v>
      </c>
      <c r="J15" s="15">
        <f t="shared" ref="J15" si="14">SUM(C15:I15)</f>
        <v>312</v>
      </c>
    </row>
    <row r="16" spans="1:10" ht="25.5" customHeight="1" x14ac:dyDescent="0.25">
      <c r="A16" s="356"/>
      <c r="B16" s="10" t="s">
        <v>14</v>
      </c>
      <c r="C16" s="11">
        <f t="shared" ref="C16:J16" si="15">C15/C$29</f>
        <v>1.5735641227380016E-3</v>
      </c>
      <c r="D16" s="11">
        <f t="shared" si="15"/>
        <v>0</v>
      </c>
      <c r="E16" s="11">
        <f t="shared" si="15"/>
        <v>1.1904761904761904E-2</v>
      </c>
      <c r="F16" s="11">
        <f t="shared" si="15"/>
        <v>3.5714285714285712E-2</v>
      </c>
      <c r="G16" s="11" t="s">
        <v>15</v>
      </c>
      <c r="H16" s="11">
        <f t="shared" si="15"/>
        <v>1</v>
      </c>
      <c r="I16" s="11">
        <f t="shared" si="15"/>
        <v>0</v>
      </c>
      <c r="J16" s="12">
        <f t="shared" si="15"/>
        <v>0.11611462597692594</v>
      </c>
    </row>
    <row r="17" spans="1:10" ht="36.75" customHeight="1" x14ac:dyDescent="0.25">
      <c r="A17" s="354" t="s">
        <v>21</v>
      </c>
      <c r="B17" s="13" t="s">
        <v>12</v>
      </c>
      <c r="C17" s="14">
        <v>0</v>
      </c>
      <c r="D17" s="14">
        <v>0</v>
      </c>
      <c r="E17" s="14">
        <v>0</v>
      </c>
      <c r="F17" s="14">
        <v>1</v>
      </c>
      <c r="G17" s="14" t="s">
        <v>13</v>
      </c>
      <c r="H17" s="14">
        <v>0</v>
      </c>
      <c r="I17" s="14">
        <v>175</v>
      </c>
      <c r="J17" s="15">
        <f t="shared" ref="J17" si="16">SUM(C17:I17)</f>
        <v>176</v>
      </c>
    </row>
    <row r="18" spans="1:10" ht="25.5" customHeight="1" x14ac:dyDescent="0.25">
      <c r="A18" s="356"/>
      <c r="B18" s="10" t="s">
        <v>14</v>
      </c>
      <c r="C18" s="11">
        <f t="shared" ref="C18:F18" si="17">C17/C$29</f>
        <v>0</v>
      </c>
      <c r="D18" s="11">
        <f t="shared" si="17"/>
        <v>0</v>
      </c>
      <c r="E18" s="11">
        <f t="shared" si="17"/>
        <v>0</v>
      </c>
      <c r="F18" s="11">
        <f t="shared" si="17"/>
        <v>3.968253968253968E-3</v>
      </c>
      <c r="G18" s="11" t="s">
        <v>15</v>
      </c>
      <c r="H18" s="11">
        <f t="shared" ref="H18:J18" si="18">H17/H$29</f>
        <v>0</v>
      </c>
      <c r="I18" s="11">
        <f t="shared" si="18"/>
        <v>1</v>
      </c>
      <c r="J18" s="12">
        <f t="shared" si="18"/>
        <v>6.5500558243394125E-2</v>
      </c>
    </row>
    <row r="19" spans="1:10" ht="25.5" customHeight="1" x14ac:dyDescent="0.25">
      <c r="A19" s="354" t="s">
        <v>22</v>
      </c>
      <c r="B19" s="13" t="s">
        <v>12</v>
      </c>
      <c r="C19" s="14">
        <v>15</v>
      </c>
      <c r="D19" s="14">
        <v>0</v>
      </c>
      <c r="E19" s="14">
        <v>6</v>
      </c>
      <c r="F19" s="14">
        <v>23</v>
      </c>
      <c r="G19" s="14" t="s">
        <v>13</v>
      </c>
      <c r="H19" s="14">
        <v>0</v>
      </c>
      <c r="I19" s="14">
        <v>0</v>
      </c>
      <c r="J19" s="15">
        <f t="shared" ref="J19" si="19">SUM(C19:I19)</f>
        <v>44</v>
      </c>
    </row>
    <row r="20" spans="1:10" ht="25.5" customHeight="1" x14ac:dyDescent="0.25">
      <c r="A20" s="356"/>
      <c r="B20" s="10" t="s">
        <v>14</v>
      </c>
      <c r="C20" s="11">
        <f t="shared" ref="C20:F20" si="20">C19/C$29</f>
        <v>1.1801730920535013E-2</v>
      </c>
      <c r="D20" s="11">
        <f t="shared" si="20"/>
        <v>0</v>
      </c>
      <c r="E20" s="11">
        <f t="shared" si="20"/>
        <v>3.5714285714285712E-2</v>
      </c>
      <c r="F20" s="11">
        <f t="shared" si="20"/>
        <v>9.1269841269841265E-2</v>
      </c>
      <c r="G20" s="11" t="s">
        <v>15</v>
      </c>
      <c r="H20" s="11">
        <f t="shared" ref="H20:J20" si="21">H19/H$29</f>
        <v>0</v>
      </c>
      <c r="I20" s="11">
        <f t="shared" si="21"/>
        <v>0</v>
      </c>
      <c r="J20" s="12">
        <f t="shared" si="21"/>
        <v>1.6375139560848531E-2</v>
      </c>
    </row>
    <row r="21" spans="1:10" ht="25.5" customHeight="1" x14ac:dyDescent="0.25">
      <c r="A21" s="354" t="s">
        <v>23</v>
      </c>
      <c r="B21" s="13" t="s">
        <v>12</v>
      </c>
      <c r="C21" s="14">
        <v>10</v>
      </c>
      <c r="D21" s="14">
        <v>0</v>
      </c>
      <c r="E21" s="14">
        <v>15</v>
      </c>
      <c r="F21" s="14">
        <v>13</v>
      </c>
      <c r="G21" s="14" t="s">
        <v>13</v>
      </c>
      <c r="H21" s="14">
        <v>0</v>
      </c>
      <c r="I21" s="14">
        <v>0</v>
      </c>
      <c r="J21" s="15">
        <f t="shared" ref="J21" si="22">SUM(C21:I21)</f>
        <v>38</v>
      </c>
    </row>
    <row r="22" spans="1:10" ht="25.5" customHeight="1" x14ac:dyDescent="0.25">
      <c r="A22" s="356"/>
      <c r="B22" s="10" t="s">
        <v>14</v>
      </c>
      <c r="C22" s="11">
        <f t="shared" ref="C22:F22" si="23">C21/C$29</f>
        <v>7.8678206136900079E-3</v>
      </c>
      <c r="D22" s="11">
        <f t="shared" si="23"/>
        <v>0</v>
      </c>
      <c r="E22" s="11">
        <f t="shared" si="23"/>
        <v>8.9285714285714288E-2</v>
      </c>
      <c r="F22" s="11">
        <f t="shared" si="23"/>
        <v>5.1587301587301584E-2</v>
      </c>
      <c r="G22" s="11" t="s">
        <v>15</v>
      </c>
      <c r="H22" s="11">
        <f t="shared" ref="H22:J22" si="24">H21/H$29</f>
        <v>0</v>
      </c>
      <c r="I22" s="11">
        <f t="shared" si="24"/>
        <v>0</v>
      </c>
      <c r="J22" s="12">
        <f t="shared" si="24"/>
        <v>1.4142165984369185E-2</v>
      </c>
    </row>
    <row r="23" spans="1:10" ht="25.5" customHeight="1" x14ac:dyDescent="0.25">
      <c r="A23" s="354" t="s">
        <v>24</v>
      </c>
      <c r="B23" s="13" t="s">
        <v>12</v>
      </c>
      <c r="C23" s="14">
        <v>2</v>
      </c>
      <c r="D23" s="14">
        <v>0</v>
      </c>
      <c r="E23" s="14">
        <v>1</v>
      </c>
      <c r="F23" s="14">
        <v>1</v>
      </c>
      <c r="G23" s="14" t="s">
        <v>13</v>
      </c>
      <c r="H23" s="14">
        <v>0</v>
      </c>
      <c r="I23" s="14">
        <v>0</v>
      </c>
      <c r="J23" s="15">
        <f t="shared" ref="J23" si="25">SUM(C23:I23)</f>
        <v>4</v>
      </c>
    </row>
    <row r="24" spans="1:10" ht="25.5" customHeight="1" x14ac:dyDescent="0.25">
      <c r="A24" s="356"/>
      <c r="B24" s="10" t="s">
        <v>14</v>
      </c>
      <c r="C24" s="11">
        <f t="shared" ref="C24:F24" si="26">C23/C$29</f>
        <v>1.5735641227380016E-3</v>
      </c>
      <c r="D24" s="11">
        <f t="shared" si="26"/>
        <v>0</v>
      </c>
      <c r="E24" s="11">
        <f t="shared" si="26"/>
        <v>5.9523809523809521E-3</v>
      </c>
      <c r="F24" s="11">
        <f t="shared" si="26"/>
        <v>3.968253968253968E-3</v>
      </c>
      <c r="G24" s="11" t="s">
        <v>15</v>
      </c>
      <c r="H24" s="11">
        <f t="shared" ref="H24:J24" si="27">H23/H$29</f>
        <v>0</v>
      </c>
      <c r="I24" s="11">
        <f t="shared" si="27"/>
        <v>0</v>
      </c>
      <c r="J24" s="12">
        <f t="shared" si="27"/>
        <v>1.4886490509862301E-3</v>
      </c>
    </row>
    <row r="25" spans="1:10" ht="25.5" customHeight="1" x14ac:dyDescent="0.25">
      <c r="A25" s="354" t="s">
        <v>25</v>
      </c>
      <c r="B25" s="13" t="s">
        <v>12</v>
      </c>
      <c r="C25" s="14">
        <v>0</v>
      </c>
      <c r="D25" s="14">
        <v>0</v>
      </c>
      <c r="E25" s="14">
        <v>4</v>
      </c>
      <c r="F25" s="14">
        <v>3</v>
      </c>
      <c r="G25" s="14" t="s">
        <v>13</v>
      </c>
      <c r="H25" s="14">
        <v>0</v>
      </c>
      <c r="I25" s="14">
        <v>0</v>
      </c>
      <c r="J25" s="15">
        <f t="shared" ref="J25" si="28">SUM(C25:I25)</f>
        <v>7</v>
      </c>
    </row>
    <row r="26" spans="1:10" ht="25.5" customHeight="1" x14ac:dyDescent="0.25">
      <c r="A26" s="356"/>
      <c r="B26" s="10" t="s">
        <v>14</v>
      </c>
      <c r="C26" s="11">
        <f t="shared" ref="C26:F26" si="29">C25/C$29</f>
        <v>0</v>
      </c>
      <c r="D26" s="11">
        <f t="shared" si="29"/>
        <v>0</v>
      </c>
      <c r="E26" s="11">
        <f t="shared" si="29"/>
        <v>2.3809523809523808E-2</v>
      </c>
      <c r="F26" s="11">
        <f t="shared" si="29"/>
        <v>1.1904761904761904E-2</v>
      </c>
      <c r="G26" s="11" t="s">
        <v>15</v>
      </c>
      <c r="H26" s="11">
        <f t="shared" ref="H26:J28" si="30">H25/H$29</f>
        <v>0</v>
      </c>
      <c r="I26" s="11">
        <f t="shared" si="30"/>
        <v>0</v>
      </c>
      <c r="J26" s="12">
        <f t="shared" si="30"/>
        <v>2.6051358392259025E-3</v>
      </c>
    </row>
    <row r="27" spans="1:10" ht="25.5" customHeight="1" x14ac:dyDescent="0.25">
      <c r="A27" s="354" t="s">
        <v>26</v>
      </c>
      <c r="B27" s="13" t="s">
        <v>12</v>
      </c>
      <c r="C27" s="14">
        <v>4</v>
      </c>
      <c r="D27" s="14">
        <v>0</v>
      </c>
      <c r="E27" s="14">
        <v>6</v>
      </c>
      <c r="F27" s="14">
        <v>1</v>
      </c>
      <c r="G27" s="14" t="s">
        <v>13</v>
      </c>
      <c r="H27" s="14">
        <v>0</v>
      </c>
      <c r="I27" s="14">
        <v>0</v>
      </c>
      <c r="J27" s="15">
        <f t="shared" ref="J27" si="31">SUM(C27:I27)</f>
        <v>11</v>
      </c>
    </row>
    <row r="28" spans="1:10" ht="25.5" customHeight="1" thickBot="1" x14ac:dyDescent="0.3">
      <c r="A28" s="355"/>
      <c r="B28" s="13" t="s">
        <v>14</v>
      </c>
      <c r="C28" s="16">
        <f t="shared" ref="C28:F28" si="32">C27/C$29</f>
        <v>3.1471282454760031E-3</v>
      </c>
      <c r="D28" s="16">
        <f t="shared" si="32"/>
        <v>0</v>
      </c>
      <c r="E28" s="16">
        <f t="shared" si="32"/>
        <v>3.5714285714285712E-2</v>
      </c>
      <c r="F28" s="16">
        <f t="shared" si="32"/>
        <v>3.968253968253968E-3</v>
      </c>
      <c r="G28" s="16" t="s">
        <v>15</v>
      </c>
      <c r="H28" s="16">
        <f t="shared" si="30"/>
        <v>0</v>
      </c>
      <c r="I28" s="16">
        <f t="shared" si="30"/>
        <v>0</v>
      </c>
      <c r="J28" s="17">
        <f t="shared" si="30"/>
        <v>4.0937848902121328E-3</v>
      </c>
    </row>
    <row r="29" spans="1:10" ht="32.25" customHeight="1" x14ac:dyDescent="0.25">
      <c r="A29" s="290" t="s">
        <v>27</v>
      </c>
      <c r="B29" s="456" t="s">
        <v>12</v>
      </c>
      <c r="C29" s="18">
        <f t="shared" ref="C29:F29" si="33">C5+C7+C9+C11+C13+C15+C17+C19+C21+C23+C25+C27</f>
        <v>1271</v>
      </c>
      <c r="D29" s="18">
        <f t="shared" si="33"/>
        <v>522</v>
      </c>
      <c r="E29" s="18">
        <f t="shared" si="33"/>
        <v>168</v>
      </c>
      <c r="F29" s="18">
        <f t="shared" si="33"/>
        <v>252</v>
      </c>
      <c r="G29" s="18" t="s">
        <v>13</v>
      </c>
      <c r="H29" s="18">
        <f t="shared" ref="H29:J29" si="34">H5+H7+H9+H11+H13+H15+H17+H19+H21+H23+H25+H27</f>
        <v>299</v>
      </c>
      <c r="I29" s="18">
        <f t="shared" si="34"/>
        <v>175</v>
      </c>
      <c r="J29" s="19">
        <f t="shared" si="34"/>
        <v>2687</v>
      </c>
    </row>
    <row r="30" spans="1:10" ht="32.25" customHeight="1" thickBot="1" x14ac:dyDescent="0.3">
      <c r="A30" s="299"/>
      <c r="B30" s="457" t="s">
        <v>14</v>
      </c>
      <c r="C30" s="20">
        <f t="shared" ref="C30:J30" si="35">C29/C$29</f>
        <v>1</v>
      </c>
      <c r="D30" s="20">
        <f t="shared" si="35"/>
        <v>1</v>
      </c>
      <c r="E30" s="20">
        <f t="shared" si="35"/>
        <v>1</v>
      </c>
      <c r="F30" s="20">
        <f t="shared" si="35"/>
        <v>1</v>
      </c>
      <c r="G30" s="20" t="s">
        <v>15</v>
      </c>
      <c r="H30" s="20">
        <f t="shared" si="35"/>
        <v>1</v>
      </c>
      <c r="I30" s="20">
        <f t="shared" si="35"/>
        <v>1</v>
      </c>
      <c r="J30" s="21">
        <f t="shared" si="35"/>
        <v>1</v>
      </c>
    </row>
    <row r="31" spans="1:10" ht="36" customHeight="1" thickBot="1" x14ac:dyDescent="0.3">
      <c r="A31" s="22"/>
      <c r="B31" s="23"/>
      <c r="C31" s="24"/>
      <c r="D31" s="24"/>
      <c r="E31" s="24"/>
      <c r="F31" s="24"/>
      <c r="G31" s="24"/>
      <c r="H31" s="24"/>
      <c r="I31" s="24"/>
      <c r="J31" s="24"/>
    </row>
    <row r="32" spans="1:10" ht="57" customHeight="1" x14ac:dyDescent="0.25">
      <c r="A32" s="25" t="s">
        <v>28</v>
      </c>
      <c r="B32" s="26" t="s">
        <v>12</v>
      </c>
      <c r="C32" s="27">
        <v>757</v>
      </c>
      <c r="D32" s="28">
        <v>11</v>
      </c>
      <c r="E32" s="28">
        <v>12</v>
      </c>
      <c r="F32" s="28">
        <v>5</v>
      </c>
      <c r="G32" s="28" t="s">
        <v>13</v>
      </c>
      <c r="H32" s="28">
        <v>0</v>
      </c>
      <c r="I32" s="29">
        <v>0</v>
      </c>
      <c r="J32" s="30">
        <f>SUM(C32:I32)</f>
        <v>785</v>
      </c>
    </row>
    <row r="33" spans="1:10" ht="55.5" customHeight="1" thickBot="1" x14ac:dyDescent="0.3">
      <c r="A33" s="31" t="s">
        <v>29</v>
      </c>
      <c r="B33" s="458" t="s">
        <v>12</v>
      </c>
      <c r="C33" s="32">
        <f>+C34-C32-C29</f>
        <v>0</v>
      </c>
      <c r="D33" s="32">
        <f t="shared" ref="D33:I33" si="36">+D34-D32-D29</f>
        <v>3822</v>
      </c>
      <c r="E33" s="32">
        <f t="shared" si="36"/>
        <v>0</v>
      </c>
      <c r="F33" s="32">
        <f t="shared" si="36"/>
        <v>0</v>
      </c>
      <c r="G33" s="32" t="s">
        <v>13</v>
      </c>
      <c r="H33" s="32">
        <f t="shared" si="36"/>
        <v>89</v>
      </c>
      <c r="I33" s="32">
        <f t="shared" si="36"/>
        <v>128</v>
      </c>
      <c r="J33" s="33">
        <f t="shared" ref="J33" si="37">J34-J29-J32</f>
        <v>4039</v>
      </c>
    </row>
    <row r="34" spans="1:10" ht="54.75" customHeight="1" thickBot="1" x14ac:dyDescent="0.3">
      <c r="A34" s="244" t="s">
        <v>30</v>
      </c>
      <c r="B34" s="458" t="s">
        <v>12</v>
      </c>
      <c r="C34" s="32">
        <v>2028</v>
      </c>
      <c r="D34" s="34">
        <v>4355</v>
      </c>
      <c r="E34" s="34">
        <v>180</v>
      </c>
      <c r="F34" s="34">
        <v>257</v>
      </c>
      <c r="G34" s="34" t="s">
        <v>13</v>
      </c>
      <c r="H34" s="34">
        <v>388</v>
      </c>
      <c r="I34" s="35">
        <v>303</v>
      </c>
      <c r="J34" s="33">
        <f>SUM(C34:I34)</f>
        <v>7511</v>
      </c>
    </row>
    <row r="35" spans="1:10" ht="54.75" customHeight="1" thickBot="1" x14ac:dyDescent="0.3">
      <c r="A35" s="240"/>
      <c r="B35" s="22"/>
      <c r="C35" s="36"/>
      <c r="D35" s="36"/>
      <c r="E35" s="36"/>
      <c r="F35" s="36"/>
      <c r="G35" s="36"/>
      <c r="H35" s="36"/>
      <c r="I35" s="36"/>
      <c r="J35" s="37"/>
    </row>
    <row r="36" spans="1:10" ht="41.25" customHeight="1" x14ac:dyDescent="0.25">
      <c r="A36" s="291" t="s">
        <v>31</v>
      </c>
      <c r="B36" s="292"/>
      <c r="C36" s="263"/>
      <c r="D36" s="39"/>
      <c r="E36" s="39"/>
      <c r="F36" s="39"/>
      <c r="G36" s="39"/>
      <c r="H36" s="39"/>
      <c r="I36" s="39"/>
      <c r="J36" s="77"/>
    </row>
    <row r="37" spans="1:10" ht="41.25" customHeight="1" x14ac:dyDescent="0.25">
      <c r="A37" s="289" t="s">
        <v>32</v>
      </c>
      <c r="B37" s="293"/>
      <c r="C37" s="41">
        <v>3</v>
      </c>
      <c r="D37" s="157">
        <v>3</v>
      </c>
      <c r="E37" s="157">
        <v>1</v>
      </c>
      <c r="F37" s="157">
        <v>1</v>
      </c>
      <c r="G37" s="157">
        <v>0</v>
      </c>
      <c r="H37" s="157">
        <v>1</v>
      </c>
      <c r="I37" s="247">
        <v>2</v>
      </c>
      <c r="J37" s="459">
        <f>SUM(C37:I37)</f>
        <v>11</v>
      </c>
    </row>
    <row r="38" spans="1:10" ht="41.25" customHeight="1" thickBot="1" x14ac:dyDescent="0.3">
      <c r="A38" s="294" t="s">
        <v>33</v>
      </c>
      <c r="B38" s="295"/>
      <c r="C38" s="252">
        <v>3</v>
      </c>
      <c r="D38" s="253">
        <v>10</v>
      </c>
      <c r="E38" s="253">
        <v>1</v>
      </c>
      <c r="F38" s="253">
        <v>1</v>
      </c>
      <c r="G38" s="253">
        <v>0</v>
      </c>
      <c r="H38" s="253">
        <v>1</v>
      </c>
      <c r="I38" s="253">
        <v>3</v>
      </c>
      <c r="J38" s="254">
        <f>SUM(C38:I38)</f>
        <v>19</v>
      </c>
    </row>
    <row r="39" spans="1:10" ht="31.5" customHeight="1" x14ac:dyDescent="0.25">
      <c r="A39" s="48" t="s">
        <v>34</v>
      </c>
      <c r="B39" s="143"/>
      <c r="C39" s="255"/>
      <c r="D39" s="255"/>
      <c r="E39" s="255"/>
      <c r="F39" s="255"/>
      <c r="G39" s="255"/>
      <c r="H39" s="255"/>
      <c r="I39" s="255"/>
      <c r="J39" s="255"/>
    </row>
    <row r="40" spans="1:10" ht="16.5" customHeight="1" x14ac:dyDescent="0.25">
      <c r="A40" s="48"/>
      <c r="B40" s="49"/>
      <c r="C40" s="50"/>
      <c r="D40" s="50"/>
      <c r="E40" s="50"/>
      <c r="F40" s="50"/>
      <c r="G40" s="50"/>
      <c r="H40" s="50"/>
      <c r="I40" s="50"/>
      <c r="J40" s="50"/>
    </row>
    <row r="41" spans="1:10" ht="32.25" customHeight="1" x14ac:dyDescent="0.25"/>
  </sheetData>
  <mergeCells count="20">
    <mergeCell ref="A37:B37"/>
    <mergeCell ref="A38:B38"/>
    <mergeCell ref="A21:A22"/>
    <mergeCell ref="A23:A24"/>
    <mergeCell ref="A25:A26"/>
    <mergeCell ref="A27:A28"/>
    <mergeCell ref="A29:A30"/>
    <mergeCell ref="A36:B36"/>
    <mergeCell ref="A9:A10"/>
    <mergeCell ref="A11:A12"/>
    <mergeCell ref="A13:A14"/>
    <mergeCell ref="A15:A16"/>
    <mergeCell ref="A17:A18"/>
    <mergeCell ref="A19:A20"/>
    <mergeCell ref="A1:J1"/>
    <mergeCell ref="A2:J2"/>
    <mergeCell ref="A3:B4"/>
    <mergeCell ref="C3:J3"/>
    <mergeCell ref="A5:A6"/>
    <mergeCell ref="A7:A8"/>
  </mergeCells>
  <printOptions horizontalCentered="1"/>
  <pageMargins left="0.70866141732283472" right="0.70866141732283472" top="0.74803149606299213" bottom="0.74803149606299213" header="0.31496062992125984" footer="0.31496062992125984"/>
  <pageSetup paperSize="8" scale="54" orientation="landscape" r:id="rId1"/>
  <headerFooter>
    <oddFooter>&amp;L&amp;F&amp;C&amp;A&amp;R&amp;P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1</vt:i4>
      </vt:variant>
    </vt:vector>
  </HeadingPairs>
  <TitlesOfParts>
    <vt:vector size="11" baseType="lpstr">
      <vt:lpstr>TAB-4.1.1_2020_Web</vt:lpstr>
      <vt:lpstr>TAB-4.1.2_2020_Web</vt:lpstr>
      <vt:lpstr>TAB-4.1.3_2020_Web</vt:lpstr>
      <vt:lpstr>TAB-4.1.4_2020_Web</vt:lpstr>
      <vt:lpstr>TAB-4.1.5_2020_Web</vt:lpstr>
      <vt:lpstr>TAB-4.1.6_2020_Web</vt:lpstr>
      <vt:lpstr>TAB-4.1.7_2020_Web</vt:lpstr>
      <vt:lpstr>TAB-4.1.8_2020_Web</vt:lpstr>
      <vt:lpstr>TAB-4.1.9_2020_Web</vt:lpstr>
      <vt:lpstr>TAB-4.1.10_2020_Web</vt:lpstr>
      <vt:lpstr>'TAB-4.1.4_2020_Web'!Zone_d_impression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Didier Henry</dc:creator>
  <cp:lastModifiedBy>Olivier Colicis</cp:lastModifiedBy>
  <dcterms:created xsi:type="dcterms:W3CDTF">2020-09-15T09:34:18Z</dcterms:created>
  <dcterms:modified xsi:type="dcterms:W3CDTF">2021-11-06T09:20:33Z</dcterms:modified>
</cp:coreProperties>
</file>