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12\"/>
    </mc:Choice>
  </mc:AlternateContent>
  <xr:revisionPtr revIDLastSave="0" documentId="13_ncr:1_{10E67F83-832C-42A7-B87F-768C6A0E700E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4" i="1" l="1"/>
  <c r="AC224" i="1"/>
  <c r="AD224" i="1"/>
  <c r="AE224" i="1"/>
  <c r="AF224" i="1"/>
  <c r="AB225" i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3" i="1" l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<sst xmlns="http://schemas.openxmlformats.org/spreadsheetml/2006/main" count="219" uniqueCount="60">
  <si>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</si>
  <si>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</si>
  <si>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</si>
  <si>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</si>
  <si>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</si>
  <si>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</si>
  <si>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</si>
  <si>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</si>
  <si>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</si>
  <si>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</si>
  <si>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</si>
  <si>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</si>
  <si>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</si>
  <si>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</si>
  <si>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</si>
  <si>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</si>
  <si>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</si>
  <si>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</si>
  <si>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</si>
  <si>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</si>
  <si>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</si>
  <si>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</si>
  <si>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</si>
  <si>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</si>
  <si>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</si>
  <si>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</si>
  <si>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</si>
  <si>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</si>
  <si>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</si>
  <si>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</si>
  <si>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</si>
  <si>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</si>
  <si>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</si>
  <si>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</si>
  <si>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</si>
  <si>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</si>
  <si>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</si>
  <si>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</si>
  <si>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</si>
  <si>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</si>
  <si>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</si>
  <si>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</si>
  <si>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</si>
  <si>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</si>
  <si>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</si>
  <si>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</si>
  <si>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</si>
  <si>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</si>
  <si>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</si>
  <si>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</si>
  <si>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</si>
  <si>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</si>
  <si>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</si>
  <si>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</si>
  <si>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</si>
  <si>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</si>
  <si>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</si>
  <si>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</si>
  <si>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</si>
  <si>
    <t>Séries  clôturées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</si>
</sst>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66" fontId="16" fillId="3" borderId="0" xfId="0" applyNumberFormat="1" applyFont="1" applyFill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" fontId="2" fillId="0" borderId="13" xfId="0" applyNumberFormat="1" applyFont="1" applyBorder="1" applyAlignment="1">
      <alignment horizontal="center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  <c:pt idx="225">
                  <c:v>-8.4970892382056551</c:v>
                </c:pt>
                <c:pt idx="226">
                  <c:v>-13.546103153682681</c:v>
                </c:pt>
                <c:pt idx="227">
                  <c:v>-20.36220432534386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55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  <c:pt idx="225">
                  <c:v>-16.402194476299933</c:v>
                </c:pt>
                <c:pt idx="226">
                  <c:v>-21.532723434077219</c:v>
                </c:pt>
                <c:pt idx="227">
                  <c:v>-30.417819979311826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55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  <c:pt idx="225">
                  <c:v>18.206162476522689</c:v>
                </c:pt>
                <c:pt idx="226">
                  <c:v>17.261689180653505</c:v>
                </c:pt>
                <c:pt idx="227">
                  <c:v>30.470997322063631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55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  <c:pt idx="225">
                  <c:v>-4.3099999999999996</c:v>
                </c:pt>
                <c:pt idx="226">
                  <c:v>-5.57</c:v>
                </c:pt>
                <c:pt idx="227">
                  <c:v>-3.16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49113510870815597"/>
                  <c:y val="3.4903767200587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55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  <c:pt idx="225">
                  <c:v>4.93</c:v>
                </c:pt>
                <c:pt idx="226">
                  <c:v>-9.82</c:v>
                </c:pt>
                <c:pt idx="227">
                  <c:v>-17.399999999999999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55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59056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59056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59056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59056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234" sqref="B234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23" si="15">AVERAGE(B$7:B$222)</f>
        <v>-14.521946938602239</v>
      </c>
      <c r="AC199" s="39">
        <f t="shared" ref="AC199:AC223" si="16">AVERAGE(C$7:C$222)</f>
        <v>34.477205816610578</v>
      </c>
      <c r="AD199" s="39">
        <f t="shared" ref="AD199:AD223" si="17">AVERAGE(D$7:D$222)</f>
        <v>-2.2666459329401087</v>
      </c>
      <c r="AE199" s="39">
        <f t="shared" ref="AE199:AE223" si="18">AVERAGE(E$7:E$222)</f>
        <v>-10.02684099605608</v>
      </c>
      <c r="AF199" s="39">
        <f t="shared" ref="AF199:AF223" si="19">AVERAGE(F$7:F$222)</f>
        <v>-15.319566869693444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ref="AB224:AB234" si="20">AVERAGE(B$7:B$222)</f>
        <v>-14.521946938602239</v>
      </c>
      <c r="AC224" s="39">
        <f t="shared" ref="AC224:AC234" si="21">AVERAGE(C$7:C$222)</f>
        <v>34.477205816610578</v>
      </c>
      <c r="AD224" s="39">
        <f t="shared" ref="AD224:AD234" si="22">AVERAGE(D$7:D$222)</f>
        <v>-2.2666459329401087</v>
      </c>
      <c r="AE224" s="39">
        <f t="shared" ref="AE224:AE234" si="23">AVERAGE(E$7:E$222)</f>
        <v>-10.02684099605608</v>
      </c>
      <c r="AF224" s="39">
        <f t="shared" ref="AF224:AF234" si="24">AVERAGE(F$7:F$222)</f>
        <v>-15.319566869693444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si="20"/>
        <v>-14.521946938602239</v>
      </c>
      <c r="AC225" s="39">
        <f t="shared" si="21"/>
        <v>34.477205816610578</v>
      </c>
      <c r="AD225" s="39">
        <f t="shared" si="22"/>
        <v>-2.2666459329401087</v>
      </c>
      <c r="AE225" s="39">
        <f t="shared" si="23"/>
        <v>-10.02684099605608</v>
      </c>
      <c r="AF225" s="39">
        <f t="shared" si="24"/>
        <v>-15.319566869693444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A232" s="47">
        <v>44489</v>
      </c>
      <c r="B232" s="7">
        <v>-16.402194476299933</v>
      </c>
      <c r="C232" s="7">
        <v>18.206162476522689</v>
      </c>
      <c r="D232" s="7">
        <v>-4.3099999999999996</v>
      </c>
      <c r="E232" s="7">
        <v>4.93</v>
      </c>
      <c r="F232" s="7">
        <v>-8.4970892382056551</v>
      </c>
      <c r="AA232" s="46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A233" s="47">
        <v>44520</v>
      </c>
      <c r="B233" s="7">
        <v>-21.532723434077219</v>
      </c>
      <c r="C233" s="7">
        <v>17.261689180653505</v>
      </c>
      <c r="D233" s="7">
        <v>-5.57</v>
      </c>
      <c r="E233" s="7">
        <v>-9.82</v>
      </c>
      <c r="F233" s="7">
        <v>-13.546103153682681</v>
      </c>
      <c r="AA233" s="46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A234" s="47">
        <v>44550</v>
      </c>
      <c r="B234" s="64">
        <v>-30.417819979311826</v>
      </c>
      <c r="C234" s="64">
        <v>30.470997322063631</v>
      </c>
      <c r="D234" s="64">
        <v>-3.16</v>
      </c>
      <c r="E234" s="64">
        <v>-17.399999999999999</v>
      </c>
      <c r="F234" s="64">
        <v>-20.36220432534386</v>
      </c>
      <c r="AA234" s="46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2" t="s">
        <v>7</v>
      </c>
      <c r="B235" s="62"/>
      <c r="C235" s="62"/>
      <c r="D235" s="62"/>
      <c r="E235" s="62"/>
      <c r="F235" s="62"/>
    </row>
    <row r="236" spans="1:32" x14ac:dyDescent="0.25">
      <c r="A236" s="53"/>
    </row>
    <row r="237" spans="1:32" ht="13.8" x14ac:dyDescent="0.3">
      <c r="A237" s="54" t="s">
        <v>8</v>
      </c>
    </row>
    <row r="238" spans="1:32" ht="13.8" x14ac:dyDescent="0.3">
      <c r="A238" s="55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8"/>
  <sheetViews>
    <sheetView topLeftCell="A3" zoomScaleNormal="100" workbookViewId="0">
      <pane xSplit="1" ySplit="4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B234" sqref="B234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3" t="s">
        <v>12</v>
      </c>
      <c r="D5" s="63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>
        <v>44489</v>
      </c>
      <c r="B232" s="27">
        <v>-49.318676231940245</v>
      </c>
      <c r="C232" s="27">
        <v>61.35</v>
      </c>
      <c r="D232" s="27">
        <v>32.85</v>
      </c>
      <c r="E232" s="28">
        <v>-32.194445548677379</v>
      </c>
      <c r="F232" s="27">
        <v>-9.66</v>
      </c>
      <c r="G232" s="27">
        <v>-12.975240088427473</v>
      </c>
      <c r="H232" s="27">
        <v>16.770105725446786</v>
      </c>
      <c r="I232" s="27">
        <v>-42.639095490355523</v>
      </c>
    </row>
    <row r="233" spans="1:9" x14ac:dyDescent="0.25">
      <c r="A233" s="29">
        <v>44520</v>
      </c>
      <c r="B233" s="27">
        <v>-50.577098428895525</v>
      </c>
      <c r="C233" s="27">
        <v>75.78</v>
      </c>
      <c r="D233" s="27">
        <v>32.74</v>
      </c>
      <c r="E233" s="28">
        <v>-32.348775425215763</v>
      </c>
      <c r="F233" s="27">
        <v>-15.78</v>
      </c>
      <c r="G233" s="27">
        <v>-16.96219947544024</v>
      </c>
      <c r="H233" s="27">
        <v>13.296891819052746</v>
      </c>
      <c r="I233" s="27">
        <v>-47.117109799175175</v>
      </c>
    </row>
    <row r="234" spans="1:9" x14ac:dyDescent="0.25">
      <c r="A234" s="29">
        <v>44550</v>
      </c>
      <c r="B234" s="64">
        <v>-51.026319144395757</v>
      </c>
      <c r="C234" s="64">
        <v>71.400000000000006</v>
      </c>
      <c r="D234" s="64">
        <v>32.369999999999997</v>
      </c>
      <c r="E234" s="64">
        <v>-34.302601276896077</v>
      </c>
      <c r="F234" s="64">
        <v>-20.57</v>
      </c>
      <c r="G234" s="64">
        <v>-13.389803663903242</v>
      </c>
      <c r="H234" s="64">
        <v>12.821878756648735</v>
      </c>
      <c r="I234" s="64">
        <v>-43.960120672467937</v>
      </c>
    </row>
    <row r="235" spans="1:9" x14ac:dyDescent="0.25">
      <c r="A235" s="8" t="s">
        <v>23</v>
      </c>
    </row>
    <row r="236" spans="1:9" x14ac:dyDescent="0.25">
      <c r="A236" s="8" t="s">
        <v>24</v>
      </c>
    </row>
    <row r="237" spans="1:9" ht="13.8" x14ac:dyDescent="0.3">
      <c r="A237" s="9" t="s">
        <v>8</v>
      </c>
    </row>
    <row r="238" spans="1:9" ht="13.8" x14ac:dyDescent="0.3">
      <c r="A238" s="10" t="s">
        <v>9</v>
      </c>
    </row>
  </sheetData>
  <mergeCells count="1">
    <mergeCell ref="C5:D5"/>
  </mergeCells>
  <hyperlinks>
    <hyperlink ref="A238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44550</v>
      </c>
    </row>
    <row r="2" spans="1:14" x14ac:dyDescent="0.3">
      <c r="A2" s="32" t="s">
        <v>27</v>
      </c>
      <c r="B2" s="33">
        <f>EDATE($B$1,-12)</f>
        <v>44185</v>
      </c>
      <c r="C2" s="33">
        <f>EDATE(B$2,1)</f>
        <v>44216</v>
      </c>
      <c r="D2" s="33">
        <f t="shared" ref="D2:N2" si="0">EDATE(C$2,1)</f>
        <v>44247</v>
      </c>
      <c r="E2" s="33">
        <f t="shared" si="0"/>
        <v>44275</v>
      </c>
      <c r="F2" s="33">
        <f t="shared" si="0"/>
        <v>44306</v>
      </c>
      <c r="G2" s="33">
        <f t="shared" si="0"/>
        <v>44336</v>
      </c>
      <c r="H2" s="33">
        <f t="shared" si="0"/>
        <v>44367</v>
      </c>
      <c r="I2" s="33">
        <f t="shared" si="0"/>
        <v>44397</v>
      </c>
      <c r="J2" s="33">
        <f t="shared" si="0"/>
        <v>44428</v>
      </c>
      <c r="K2" s="33">
        <f t="shared" si="0"/>
        <v>44459</v>
      </c>
      <c r="L2" s="33">
        <f t="shared" si="0"/>
        <v>44489</v>
      </c>
      <c r="M2" s="33">
        <f t="shared" si="0"/>
        <v>44520</v>
      </c>
      <c r="N2" s="33">
        <f t="shared" si="0"/>
        <v>44550</v>
      </c>
    </row>
    <row r="3" spans="1:14" x14ac:dyDescent="0.3">
      <c r="A3" s="34" t="s">
        <v>25</v>
      </c>
      <c r="B3" s="35">
        <f>VLOOKUP(B$2,tabel_consumer!$A$7:$F$246,6,FALSE)</f>
        <v>-20.359676032488458</v>
      </c>
      <c r="C3" s="35">
        <f>VLOOKUP(C$2,tabel_consumer!$A$7:$F$246,6,FALSE)</f>
        <v>-23.193850278564693</v>
      </c>
      <c r="D3" s="35">
        <f>VLOOKUP(D$2,tabel_consumer!$A$7:$F$246,6,FALSE)</f>
        <v>-23.455676134858454</v>
      </c>
      <c r="E3" s="35">
        <f>VLOOKUP(E$2,tabel_consumer!$A$7:$F$246,6,FALSE)</f>
        <v>-18.416860313642918</v>
      </c>
      <c r="F3" s="35">
        <f>VLOOKUP(F$2,tabel_consumer!$A$7:$F$246,6,FALSE)</f>
        <v>-15.117249496840401</v>
      </c>
      <c r="G3" s="35">
        <f>VLOOKUP(G$2,tabel_consumer!$A$7:$F$246,6,FALSE)</f>
        <v>-9.9804600244235928</v>
      </c>
      <c r="H3" s="35">
        <f>VLOOKUP(H$2,tabel_consumer!$A$7:$F$246,6,FALSE)</f>
        <v>-5.2294980303646499</v>
      </c>
      <c r="I3" s="35">
        <f>VLOOKUP(I$2,tabel_consumer!$A$7:$F$246,6,FALSE)</f>
        <v>-3.0517937501527577</v>
      </c>
      <c r="J3" s="35">
        <f>VLOOKUP(J$2,tabel_consumer!$A$7:$F$246,6,FALSE)</f>
        <v>-7.49655059105622</v>
      </c>
      <c r="K3" s="35">
        <f>VLOOKUP(K$2,tabel_consumer!$A$7:$F$246,6,FALSE)</f>
        <v>-10.65006057778794</v>
      </c>
      <c r="L3" s="35">
        <f>VLOOKUP(L$2,tabel_consumer!$A$7:$F$246,6,FALSE)</f>
        <v>-8.4970892382056551</v>
      </c>
      <c r="M3" s="35">
        <f>VLOOKUP(M$2,tabel_consumer!$A$7:$F$246,6,FALSE)</f>
        <v>-13.546103153682681</v>
      </c>
      <c r="N3" s="35">
        <f>VLOOKUP(N$2,tabel_consumer!$A$7:$F$246,6,FALSE)</f>
        <v>-20.36220432534386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44185</v>
      </c>
      <c r="C32" s="33">
        <f t="shared" si="1"/>
        <v>44216</v>
      </c>
      <c r="D32" s="33">
        <f t="shared" si="1"/>
        <v>44247</v>
      </c>
      <c r="E32" s="33">
        <f t="shared" si="1"/>
        <v>44275</v>
      </c>
      <c r="F32" s="33">
        <f t="shared" si="1"/>
        <v>44306</v>
      </c>
      <c r="G32" s="33">
        <f t="shared" si="1"/>
        <v>44336</v>
      </c>
      <c r="H32" s="33">
        <f t="shared" si="1"/>
        <v>44367</v>
      </c>
      <c r="I32" s="33">
        <f t="shared" si="1"/>
        <v>44397</v>
      </c>
      <c r="J32" s="33">
        <f t="shared" si="1"/>
        <v>44428</v>
      </c>
      <c r="K32" s="33">
        <f t="shared" si="1"/>
        <v>44459</v>
      </c>
      <c r="L32" s="33">
        <f t="shared" si="1"/>
        <v>44489</v>
      </c>
      <c r="M32" s="33">
        <f t="shared" si="1"/>
        <v>44520</v>
      </c>
      <c r="N32" s="33">
        <f t="shared" si="1"/>
        <v>44550</v>
      </c>
    </row>
    <row r="33" spans="1:14" x14ac:dyDescent="0.3">
      <c r="A33" s="34" t="s">
        <v>2</v>
      </c>
      <c r="B33" s="35">
        <f>VLOOKUP(B$2,tabel_consumer!$A$7:$F$246,2,FALSE)</f>
        <v>-19.486327509733531</v>
      </c>
      <c r="C33" s="35">
        <f>VLOOKUP(C$2,tabel_consumer!$A$7:$F$246,2,FALSE)</f>
        <v>-21.519284566007371</v>
      </c>
      <c r="D33" s="35">
        <f>VLOOKUP(D$2,tabel_consumer!$A$7:$F$246,2,FALSE)</f>
        <v>-19.38</v>
      </c>
      <c r="E33" s="35">
        <f>VLOOKUP(E$2,tabel_consumer!$A$7:$F$246,2,FALSE)</f>
        <v>-10.760024402254336</v>
      </c>
      <c r="F33" s="35">
        <f>VLOOKUP(F$2,tabel_consumer!$A$7:$F$246,2,FALSE)</f>
        <v>-10.575808983096692</v>
      </c>
      <c r="G33" s="35">
        <f>VLOOKUP(G$2,tabel_consumer!$A$7:$F$246,2,FALSE)</f>
        <v>-3.6442419865933062</v>
      </c>
      <c r="H33" s="35">
        <f>VLOOKUP(H$2,tabel_consumer!$A$7:$F$246,2,FALSE)</f>
        <v>4.0493436118689843</v>
      </c>
      <c r="I33" s="35">
        <f>VLOOKUP(I$2,tabel_consumer!$A$7:$F$246,2,FALSE)</f>
        <v>-0.39079078353973484</v>
      </c>
      <c r="J33" s="35">
        <f>VLOOKUP(J$2,tabel_consumer!$A$7:$F$246,2,FALSE)</f>
        <v>-10.355051220702064</v>
      </c>
      <c r="K33" s="35">
        <f>VLOOKUP(K$2,tabel_consumer!$A$7:$F$246,2,FALSE)</f>
        <v>-12.517163173725098</v>
      </c>
      <c r="L33" s="35">
        <f>VLOOKUP(L$2,tabel_consumer!$A$7:$F$246,2,FALSE)</f>
        <v>-16.402194476299933</v>
      </c>
      <c r="M33" s="35">
        <f>VLOOKUP(M$2,tabel_consumer!$A$7:$F$246,2,FALSE)</f>
        <v>-21.532723434077219</v>
      </c>
      <c r="N33" s="35">
        <f>VLOOKUP(N$2,tabel_consumer!$A$7:$F$246,2,FALSE)</f>
        <v>-30.417819979311826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44185</v>
      </c>
      <c r="C62" s="33">
        <f t="shared" si="2"/>
        <v>44216</v>
      </c>
      <c r="D62" s="33">
        <f t="shared" si="2"/>
        <v>44247</v>
      </c>
      <c r="E62" s="33">
        <f t="shared" si="2"/>
        <v>44275</v>
      </c>
      <c r="F62" s="33">
        <f t="shared" si="2"/>
        <v>44306</v>
      </c>
      <c r="G62" s="33">
        <f t="shared" si="2"/>
        <v>44336</v>
      </c>
      <c r="H62" s="33">
        <f t="shared" si="2"/>
        <v>44367</v>
      </c>
      <c r="I62" s="33">
        <f t="shared" si="2"/>
        <v>44397</v>
      </c>
      <c r="J62" s="33">
        <f t="shared" si="2"/>
        <v>44428</v>
      </c>
      <c r="K62" s="33">
        <f t="shared" si="2"/>
        <v>44459</v>
      </c>
      <c r="L62" s="33">
        <f t="shared" si="2"/>
        <v>44489</v>
      </c>
      <c r="M62" s="33">
        <f t="shared" si="2"/>
        <v>44520</v>
      </c>
      <c r="N62" s="33">
        <f t="shared" si="2"/>
        <v>44550</v>
      </c>
    </row>
    <row r="63" spans="1:14" x14ac:dyDescent="0.3">
      <c r="A63" s="34" t="s">
        <v>29</v>
      </c>
      <c r="B63" s="35">
        <f>VLOOKUP(B$2,tabel_consumer!$A$7:$F$246,3,FALSE)</f>
        <v>59.402376620220288</v>
      </c>
      <c r="C63" s="35">
        <f>VLOOKUP(C$2,tabel_consumer!$A$7:$F$246,3,FALSE)</f>
        <v>68.716116548251392</v>
      </c>
      <c r="D63" s="35">
        <f>VLOOKUP(D$2,tabel_consumer!$A$7:$F$246,3,FALSE)</f>
        <v>70.432704539433814</v>
      </c>
      <c r="E63" s="35">
        <f>VLOOKUP(E$2,tabel_consumer!$A$7:$F$246,3,FALSE)</f>
        <v>57.997416852317336</v>
      </c>
      <c r="F63" s="35">
        <f>VLOOKUP(F$2,tabel_consumer!$A$7:$F$246,3,FALSE)</f>
        <v>51.853189004264912</v>
      </c>
      <c r="G63" s="35">
        <f>VLOOKUP(G$2,tabel_consumer!$A$7:$F$246,3,FALSE)</f>
        <v>42.887598111101063</v>
      </c>
      <c r="H63" s="35">
        <f>VLOOKUP(H$2,tabel_consumer!$A$7:$F$246,3,FALSE)</f>
        <v>33.057335733327584</v>
      </c>
      <c r="I63" s="35">
        <f>VLOOKUP(I$2,tabel_consumer!$A$7:$F$246,3,FALSE)</f>
        <v>27.146384217071294</v>
      </c>
      <c r="J63" s="35">
        <f>VLOOKUP(J$2,tabel_consumer!$A$7:$F$246,3,FALSE)</f>
        <v>27.961151143522812</v>
      </c>
      <c r="K63" s="35">
        <f>VLOOKUP(K$2,tabel_consumer!$A$7:$F$246,3,FALSE)</f>
        <v>26.723079137426655</v>
      </c>
      <c r="L63" s="35">
        <f>VLOOKUP(L$2,tabel_consumer!$A$7:$F$246,3,FALSE)</f>
        <v>18.206162476522689</v>
      </c>
      <c r="M63" s="35">
        <f>VLOOKUP(M$2,tabel_consumer!$A$7:$F$246,3,FALSE)</f>
        <v>17.261689180653505</v>
      </c>
      <c r="N63" s="35">
        <f>VLOOKUP(N$2,tabel_consumer!$A$7:$F$246,3,FALSE)</f>
        <v>30.470997322063631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44185</v>
      </c>
      <c r="C92" s="33">
        <f t="shared" si="3"/>
        <v>44216</v>
      </c>
      <c r="D92" s="33">
        <f t="shared" si="3"/>
        <v>44247</v>
      </c>
      <c r="E92" s="33">
        <f t="shared" si="3"/>
        <v>44275</v>
      </c>
      <c r="F92" s="33">
        <f t="shared" si="3"/>
        <v>44306</v>
      </c>
      <c r="G92" s="33">
        <f t="shared" si="3"/>
        <v>44336</v>
      </c>
      <c r="H92" s="33">
        <f t="shared" si="3"/>
        <v>44367</v>
      </c>
      <c r="I92" s="33">
        <f t="shared" si="3"/>
        <v>44397</v>
      </c>
      <c r="J92" s="33">
        <f t="shared" si="3"/>
        <v>44428</v>
      </c>
      <c r="K92" s="33">
        <f t="shared" si="3"/>
        <v>44459</v>
      </c>
      <c r="L92" s="33">
        <f t="shared" si="3"/>
        <v>44489</v>
      </c>
      <c r="M92" s="33">
        <f t="shared" si="3"/>
        <v>44520</v>
      </c>
      <c r="N92" s="33">
        <f t="shared" si="3"/>
        <v>44550</v>
      </c>
    </row>
    <row r="93" spans="1:14" x14ac:dyDescent="0.3">
      <c r="A93" s="34" t="s">
        <v>4</v>
      </c>
      <c r="B93" s="35">
        <f>VLOOKUP(B$2,tabel_consumer!$A$7:$F$246,4,FALSE)</f>
        <v>-1.04</v>
      </c>
      <c r="C93" s="35">
        <f>VLOOKUP(C$2,tabel_consumer!$A$7:$F$246,4,FALSE)</f>
        <v>2.33</v>
      </c>
      <c r="D93" s="35">
        <f>VLOOKUP(D$2,tabel_consumer!$A$7:$F$246,4,FALSE)</f>
        <v>0.44</v>
      </c>
      <c r="E93" s="35">
        <f>VLOOKUP(E$2,tabel_consumer!$A$7:$F$246,4,FALSE)</f>
        <v>0.86</v>
      </c>
      <c r="F93" s="35">
        <f>VLOOKUP(F$2,tabel_consumer!$A$7:$F$246,4,FALSE)</f>
        <v>0.54</v>
      </c>
      <c r="G93" s="35">
        <f>VLOOKUP(G$2,tabel_consumer!$A$7:$F$246,4,FALSE)</f>
        <v>1.1299999999999999</v>
      </c>
      <c r="H93" s="35">
        <f>VLOOKUP(H$2,tabel_consumer!$A$7:$F$246,4,FALSE)</f>
        <v>4.55</v>
      </c>
      <c r="I93" s="35">
        <f>VLOOKUP(I$2,tabel_consumer!$A$7:$F$246,4,FALSE)</f>
        <v>1.38</v>
      </c>
      <c r="J93" s="35">
        <f>VLOOKUP(J$2,tabel_consumer!$A$7:$F$246,4,FALSE)</f>
        <v>0.12</v>
      </c>
      <c r="K93" s="35">
        <f>VLOOKUP(K$2,tabel_consumer!$A$7:$F$246,4,FALSE)</f>
        <v>2.5499999999999998</v>
      </c>
      <c r="L93" s="35">
        <f>VLOOKUP(L$2,tabel_consumer!$A$7:$F$246,4,FALSE)</f>
        <v>-4.3099999999999996</v>
      </c>
      <c r="M93" s="35">
        <f>VLOOKUP(M$2,tabel_consumer!$A$7:$F$246,4,FALSE)</f>
        <v>-5.57</v>
      </c>
      <c r="N93" s="35">
        <f>VLOOKUP(N$2,tabel_consumer!$A$7:$F$246,4,FALSE)</f>
        <v>-3.16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44185</v>
      </c>
      <c r="C122" s="33">
        <f t="shared" si="4"/>
        <v>44216</v>
      </c>
      <c r="D122" s="33">
        <f t="shared" si="4"/>
        <v>44247</v>
      </c>
      <c r="E122" s="33">
        <f t="shared" si="4"/>
        <v>44275</v>
      </c>
      <c r="F122" s="33">
        <f t="shared" si="4"/>
        <v>44306</v>
      </c>
      <c r="G122" s="33">
        <f t="shared" si="4"/>
        <v>44336</v>
      </c>
      <c r="H122" s="33">
        <f t="shared" si="4"/>
        <v>44367</v>
      </c>
      <c r="I122" s="33">
        <f t="shared" si="4"/>
        <v>44397</v>
      </c>
      <c r="J122" s="33">
        <f t="shared" si="4"/>
        <v>44428</v>
      </c>
      <c r="K122" s="33">
        <f t="shared" si="4"/>
        <v>44459</v>
      </c>
      <c r="L122" s="33">
        <f t="shared" si="4"/>
        <v>44489</v>
      </c>
      <c r="M122" s="33">
        <f t="shared" si="4"/>
        <v>44520</v>
      </c>
      <c r="N122" s="33">
        <f t="shared" si="4"/>
        <v>44550</v>
      </c>
    </row>
    <row r="123" spans="1:14" x14ac:dyDescent="0.3">
      <c r="A123" s="34" t="s">
        <v>5</v>
      </c>
      <c r="B123" s="35">
        <f>VLOOKUP(B$2,tabel_consumer!$A$7:$F$246,5,FALSE)</f>
        <v>-1.51</v>
      </c>
      <c r="C123" s="35">
        <f>VLOOKUP(C$2,tabel_consumer!$A$7:$F$246,5,FALSE)</f>
        <v>-4.87</v>
      </c>
      <c r="D123" s="35">
        <f>VLOOKUP(D$2,tabel_consumer!$A$7:$F$246,5,FALSE)</f>
        <v>-4.45</v>
      </c>
      <c r="E123" s="35">
        <f>VLOOKUP(E$2,tabel_consumer!$A$7:$F$246,5,FALSE)</f>
        <v>-5.77</v>
      </c>
      <c r="F123" s="35">
        <f>VLOOKUP(F$2,tabel_consumer!$A$7:$F$246,5,FALSE)</f>
        <v>1.42</v>
      </c>
      <c r="G123" s="35">
        <f>VLOOKUP(G$2,tabel_consumer!$A$7:$F$246,5,FALSE)</f>
        <v>5.48</v>
      </c>
      <c r="H123" s="35">
        <f>VLOOKUP(H$2,tabel_consumer!$A$7:$F$246,5,FALSE)</f>
        <v>3.54</v>
      </c>
      <c r="I123" s="35">
        <f>VLOOKUP(I$2,tabel_consumer!$A$7:$F$246,5,FALSE)</f>
        <v>13.95</v>
      </c>
      <c r="J123" s="35">
        <f>VLOOKUP(J$2,tabel_consumer!$A$7:$F$246,5,FALSE)</f>
        <v>8.2100000000000009</v>
      </c>
      <c r="K123" s="35">
        <f>VLOOKUP(K$2,tabel_consumer!$A$7:$F$246,5,FALSE)</f>
        <v>-5.91</v>
      </c>
      <c r="L123" s="35">
        <f>VLOOKUP(L$2,tabel_consumer!$A$7:$F$246,5,FALSE)</f>
        <v>4.93</v>
      </c>
      <c r="M123" s="35">
        <f>VLOOKUP(M$2,tabel_consumer!$A$7:$F$246,5,FALSE)</f>
        <v>-9.82</v>
      </c>
      <c r="N123" s="35">
        <f>VLOOKUP(N$2,tabel_consumer!$A$7:$F$246,5,FALSE)</f>
        <v>-17.399999999999999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X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5.5546875" style="43" customWidth="1"/>
    <col min="4" max="4" width="33" style="43" customWidth="1"/>
    <col min="5" max="24" width="7.6640625" style="43" customWidth="1"/>
    <col min="25" max="16384" width="9.109375" style="43"/>
  </cols>
  <sheetData>
    <row r="1" spans="1:24" ht="15.6" x14ac:dyDescent="0.3">
      <c r="A1" s="44" t="s">
        <v>57</v>
      </c>
      <c r="C1" s="58"/>
      <c r="D1" s="61" t="s">
        <v>59</v>
      </c>
      <c r="E1" s="59">
        <v>43910</v>
      </c>
      <c r="F1" s="59">
        <v>43941</v>
      </c>
      <c r="G1" s="59">
        <v>43971</v>
      </c>
      <c r="H1" s="59">
        <v>44002</v>
      </c>
      <c r="I1" s="59">
        <v>44032</v>
      </c>
      <c r="J1" s="59">
        <v>44063</v>
      </c>
      <c r="K1" s="59">
        <v>44094</v>
      </c>
      <c r="L1" s="59">
        <v>44124</v>
      </c>
      <c r="M1" s="59">
        <v>44155</v>
      </c>
      <c r="N1" s="59">
        <v>44185</v>
      </c>
      <c r="O1" s="59">
        <v>44216</v>
      </c>
      <c r="P1" s="59">
        <v>44247</v>
      </c>
      <c r="Q1" s="59">
        <v>44275</v>
      </c>
      <c r="R1" s="59">
        <v>44306</v>
      </c>
      <c r="S1" s="59">
        <v>44336</v>
      </c>
      <c r="T1" s="59">
        <v>44367</v>
      </c>
      <c r="U1" s="59">
        <v>44397</v>
      </c>
      <c r="V1" s="59">
        <v>44428</v>
      </c>
      <c r="W1" s="59">
        <v>44459</v>
      </c>
      <c r="X1" s="59">
        <v>44489</v>
      </c>
    </row>
    <row r="2" spans="1:24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  <c r="X2">
        <v>84</v>
      </c>
    </row>
    <row r="3" spans="1:24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  <c r="X3">
        <v>4</v>
      </c>
    </row>
    <row r="4" spans="1:24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  <c r="X4">
        <v>8</v>
      </c>
    </row>
    <row r="5" spans="1:24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  <c r="X5">
        <v>3</v>
      </c>
    </row>
    <row r="6" spans="1:24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  <c r="X6">
        <v>1</v>
      </c>
    </row>
    <row r="7" spans="1:24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  <c r="X7">
        <v>19</v>
      </c>
    </row>
    <row r="8" spans="1:24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  <c r="X8">
        <v>16</v>
      </c>
    </row>
    <row r="9" spans="1:24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  <c r="X9">
        <v>65</v>
      </c>
    </row>
    <row r="10" spans="1:24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  <c r="X10">
        <v>16</v>
      </c>
    </row>
    <row r="11" spans="1:24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  <c r="X11">
        <v>49</v>
      </c>
    </row>
    <row r="12" spans="1:24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  <c r="X12">
        <v>5</v>
      </c>
    </row>
    <row r="13" spans="1:24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  <c r="X13" s="56">
        <v>58</v>
      </c>
    </row>
    <row r="14" spans="1:24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  <c r="X14" s="57">
        <v>52</v>
      </c>
    </row>
    <row r="15" spans="1:24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  <c r="X15">
        <v>7</v>
      </c>
    </row>
    <row r="16" spans="1:24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  <c r="X16">
        <v>20</v>
      </c>
    </row>
    <row r="17" spans="1:24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  <c r="X17">
        <v>11</v>
      </c>
    </row>
    <row r="18" spans="1:24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  <c r="X18">
        <v>9</v>
      </c>
    </row>
    <row r="19" spans="1:24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  <c r="X19">
        <v>13</v>
      </c>
    </row>
    <row r="20" spans="1:24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  <c r="X20">
        <v>20</v>
      </c>
    </row>
    <row r="21" spans="1:24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  <c r="X21">
        <v>67</v>
      </c>
    </row>
    <row r="22" spans="1:24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  <c r="X22">
        <v>22</v>
      </c>
    </row>
    <row r="23" spans="1:24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  <c r="X23" s="56">
        <v>44</v>
      </c>
    </row>
    <row r="24" spans="1:24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  <c r="X24" s="57">
        <v>79</v>
      </c>
    </row>
    <row r="25" spans="1:24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  <c r="X25">
        <v>6</v>
      </c>
    </row>
    <row r="26" spans="1:24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  <c r="X26">
        <v>13</v>
      </c>
    </row>
    <row r="27" spans="1:24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  <c r="X27">
        <v>3</v>
      </c>
    </row>
    <row r="28" spans="1:24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  <c r="X28">
        <v>0</v>
      </c>
    </row>
    <row r="29" spans="1:24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  <c r="X29">
        <v>15</v>
      </c>
    </row>
    <row r="30" spans="1:24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  <c r="X30">
        <v>18</v>
      </c>
    </row>
    <row r="31" spans="1:24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  <c r="X31">
        <v>67</v>
      </c>
    </row>
    <row r="32" spans="1:24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  <c r="X32">
        <v>19</v>
      </c>
    </row>
    <row r="33" spans="1:24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  <c r="X33" s="56">
        <v>48</v>
      </c>
    </row>
    <row r="34" spans="1:24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  <c r="X34" s="57">
        <v>94</v>
      </c>
    </row>
    <row r="35" spans="1:24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  <c r="X35">
        <v>2</v>
      </c>
    </row>
    <row r="36" spans="1:24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  <c r="X36">
        <v>2</v>
      </c>
    </row>
    <row r="37" spans="1:24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  <c r="X37">
        <v>1</v>
      </c>
    </row>
    <row r="38" spans="1:24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  <c r="X39">
        <v>15</v>
      </c>
    </row>
    <row r="40" spans="1:24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  <c r="X40">
        <v>12</v>
      </c>
    </row>
    <row r="41" spans="1:24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  <c r="X41">
        <v>72</v>
      </c>
    </row>
    <row r="42" spans="1:24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  <c r="X42">
        <v>14</v>
      </c>
    </row>
    <row r="43" spans="1:24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  <c r="X43" s="56">
        <v>58</v>
      </c>
    </row>
    <row r="44" spans="1:24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  <c r="X44" s="57">
        <v>82</v>
      </c>
    </row>
    <row r="45" spans="1:24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  <c r="X45">
        <v>5</v>
      </c>
    </row>
    <row r="46" spans="1:24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  <c r="X46">
        <v>9</v>
      </c>
    </row>
    <row r="47" spans="1:24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  <c r="X47">
        <v>4</v>
      </c>
    </row>
    <row r="48" spans="1:24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  <c r="X48">
        <v>1</v>
      </c>
    </row>
    <row r="49" spans="1:24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  <c r="X49">
        <v>41</v>
      </c>
    </row>
    <row r="50" spans="1:24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  <c r="X50">
        <v>23</v>
      </c>
    </row>
    <row r="51" spans="1:24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  <c r="X51">
        <v>36</v>
      </c>
    </row>
    <row r="52" spans="1:24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  <c r="X52">
        <v>9</v>
      </c>
    </row>
    <row r="53" spans="1:24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  <c r="X53" s="56">
        <v>27</v>
      </c>
    </row>
    <row r="54" spans="1:24" s="60" customFormat="1" ht="13.2" x14ac:dyDescent="0.25">
      <c r="A54" s="60" t="s">
        <v>55</v>
      </c>
      <c r="B54" s="60" t="s">
        <v>32</v>
      </c>
    </row>
    <row r="55" spans="1:24" s="60" customFormat="1" ht="13.2" x14ac:dyDescent="0.25">
      <c r="A55" s="60" t="s">
        <v>56</v>
      </c>
      <c r="B55" s="60" t="s">
        <v>31</v>
      </c>
    </row>
    <row r="56" spans="1:24" s="60" customFormat="1" ht="13.2" x14ac:dyDescent="0.25">
      <c r="A56" s="60" t="s">
        <v>33</v>
      </c>
    </row>
    <row r="57" spans="1:24" s="60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2021-12-21T15:15:50Z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